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0700" windowHeight="9420" tabRatio="486" activeTab="0"/>
  </bookViews>
  <sheets>
    <sheet name="Фундаментальні  " sheetId="1" r:id="rId1"/>
    <sheet name="Тарифная сетка" sheetId="2" r:id="rId2"/>
    <sheet name="Тарифная сетка с новіми окладам" sheetId="3" r:id="rId3"/>
  </sheets>
  <definedNames>
    <definedName name="Excel_BuiltIn_Print_Area_4_1">#REF!</definedName>
    <definedName name="Excel_BuiltIn_Print_Area_4_1_1">#REF!</definedName>
    <definedName name="_xlnm.Print_Titles" localSheetId="0">'Фундаментальні  '!$12:$16</definedName>
    <definedName name="_xlnm.Print_Area" localSheetId="2">'Тарифная сетка с новіми окладам'!$A$1:$J$35</definedName>
    <definedName name="_xlnm.Print_Area" localSheetId="0">'Фундаментальні  '!$A$1:$S$262</definedName>
  </definedNames>
  <calcPr fullCalcOnLoad="1" fullPrecision="0"/>
</workbook>
</file>

<file path=xl/sharedStrings.xml><?xml version="1.0" encoding="utf-8"?>
<sst xmlns="http://schemas.openxmlformats.org/spreadsheetml/2006/main" count="295" uniqueCount="150">
  <si>
    <t>ЗАТВЕРДЖУЮ</t>
  </si>
  <si>
    <t>штат в кількості</t>
  </si>
  <si>
    <r>
      <t>Бюджет</t>
    </r>
    <r>
      <rPr>
        <sz val="12"/>
        <rFont val="Arial Cyr"/>
        <family val="2"/>
      </rPr>
      <t xml:space="preserve"> Державний</t>
    </r>
  </si>
  <si>
    <t>Науковий ступінь</t>
  </si>
  <si>
    <t>"___________"</t>
  </si>
  <si>
    <t>_________________________</t>
  </si>
  <si>
    <t>(сума в гривнях)</t>
  </si>
  <si>
    <t>Фонд заробітної плати на</t>
  </si>
  <si>
    <t>місяців</t>
  </si>
  <si>
    <t>№</t>
  </si>
  <si>
    <t>Назва структурного підрозділу та посад</t>
  </si>
  <si>
    <t>Кільк. штатн. одиниць</t>
  </si>
  <si>
    <t>Присвоєний розряд</t>
  </si>
  <si>
    <t>Разом сума по окладах</t>
  </si>
  <si>
    <t>Доплати по видам</t>
  </si>
  <si>
    <t>Надбавки по видам</t>
  </si>
  <si>
    <t>Разом надбавки та доплати</t>
  </si>
  <si>
    <t>Фонд заробітної плати на місяць</t>
  </si>
  <si>
    <t>шкідливі умови праці</t>
  </si>
  <si>
    <t>Вчене звання</t>
  </si>
  <si>
    <t>Відділ з питань інтелектуальної власності НДЧ ДНУ</t>
  </si>
  <si>
    <t>1.</t>
  </si>
  <si>
    <t>зав.відділом</t>
  </si>
  <si>
    <t>пров.інженер</t>
  </si>
  <si>
    <t>Всього:</t>
  </si>
  <si>
    <t>Науково-дослідний інститут біології</t>
  </si>
  <si>
    <t>нс</t>
  </si>
  <si>
    <t>снс</t>
  </si>
  <si>
    <t>мнс</t>
  </si>
  <si>
    <t xml:space="preserve">АКП </t>
  </si>
  <si>
    <t>пров. інженер</t>
  </si>
  <si>
    <t>Науково- дослідний інститут геології</t>
  </si>
  <si>
    <t>З місячним фондом заробітної плати</t>
  </si>
  <si>
    <t>Шкідливі
умови</t>
  </si>
  <si>
    <t>І. АКП НДЧ</t>
  </si>
  <si>
    <t>Бухгалтер I к.</t>
  </si>
  <si>
    <t>Бухгалтер II к.</t>
  </si>
  <si>
    <t>II.  Працівників відділів НДЧ, які проводять науково- технічні розробки</t>
  </si>
  <si>
    <t>Науково - аналітичний відділ</t>
  </si>
  <si>
    <t>Відділ стандартизаціі та метрології</t>
  </si>
  <si>
    <t>Інженер I к.</t>
  </si>
  <si>
    <t>Науково- виробничий персонал</t>
  </si>
  <si>
    <t>АКП</t>
  </si>
  <si>
    <t>інженер І кат.</t>
  </si>
  <si>
    <t>Тарифні розряди</t>
  </si>
  <si>
    <t>Тарифні коефіціенти
ІІІ етап</t>
  </si>
  <si>
    <t>вчене звання</t>
  </si>
  <si>
    <t>наук.ступінь</t>
  </si>
  <si>
    <t xml:space="preserve">Оклад по ЄТС </t>
  </si>
  <si>
    <t>технік І кат.</t>
  </si>
  <si>
    <t>за високі показники у праці</t>
  </si>
  <si>
    <t>Загальний фонд</t>
  </si>
  <si>
    <t>Роботи, які викон.за догов.підряду</t>
  </si>
  <si>
    <t>Нерозподілені видатки</t>
  </si>
  <si>
    <t>Спеціальний фонд</t>
  </si>
  <si>
    <t>Головний бухгалтер</t>
  </si>
  <si>
    <t xml:space="preserve">НДЛ фізики кристалів активних діелектриків </t>
  </si>
  <si>
    <t xml:space="preserve">НДЛ квантової хромоплазми </t>
  </si>
  <si>
    <t>Усього по КПКВ 2201040 на рік</t>
  </si>
  <si>
    <t>Підвищення відповідно до постанови КМУ</t>
  </si>
  <si>
    <t>НДЛ молекулярної біології мікроорганізмів та мікробної біотехнології</t>
  </si>
  <si>
    <t xml:space="preserve">НДЛ біомоніторінга </t>
  </si>
  <si>
    <t>Голова профкому</t>
  </si>
  <si>
    <t>Ректор</t>
  </si>
  <si>
    <t>Науково-дослідні лабораторії та наукові групи</t>
  </si>
  <si>
    <t>Фундаментальні дослідження у вищих навчальних закладах та наукових установах</t>
  </si>
  <si>
    <t>Прикладні дослідження і розробки за напрямами науково-технічної діяльності ВНЗ та наукових установ</t>
  </si>
  <si>
    <t>НДІ біології</t>
  </si>
  <si>
    <t>Разом по спеціальному фонду за рік</t>
  </si>
  <si>
    <t>ліміт І-XІІ</t>
  </si>
  <si>
    <t>Міністерство освіти і науки України</t>
  </si>
  <si>
    <t>інженер Ікат.</t>
  </si>
  <si>
    <t>Зав.лаб.,к/н</t>
  </si>
  <si>
    <t>гнс, д/н</t>
  </si>
  <si>
    <t>пнс, к/н</t>
  </si>
  <si>
    <t>нс, к/н</t>
  </si>
  <si>
    <t>Відділ науково-технічної інформації</t>
  </si>
  <si>
    <t xml:space="preserve"> </t>
  </si>
  <si>
    <t>Заступник Міністра</t>
  </si>
  <si>
    <t>М.В.Стріха</t>
  </si>
  <si>
    <t>снс к/н</t>
  </si>
  <si>
    <t>НДЛ гідробіології, іхтіології та радіобіології</t>
  </si>
  <si>
    <t>пнс к/н</t>
  </si>
  <si>
    <t>інженер</t>
  </si>
  <si>
    <t>2016 рык</t>
  </si>
  <si>
    <t>2017рик</t>
  </si>
  <si>
    <t>Факультет фізики, елетроніки та компютерних систем</t>
  </si>
  <si>
    <t>НДЛ  теоретичних та прикладних проблем хімії</t>
  </si>
  <si>
    <t xml:space="preserve">пров.інженер </t>
  </si>
  <si>
    <t>НДЛ надійності та живучості конструкцій</t>
  </si>
  <si>
    <t>НДЛ біохімії</t>
  </si>
  <si>
    <t>НДЛ фізіології та молекулірної біології рослин</t>
  </si>
  <si>
    <t>інженер  Ікат.</t>
  </si>
  <si>
    <r>
      <t>КПКВ</t>
    </r>
    <r>
      <rPr>
        <sz val="12"/>
        <rFont val="Arial Cyr"/>
        <family val="2"/>
      </rPr>
      <t xml:space="preserve"> - 2201040 "Дослідження,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інфраструктури,наукових об'єктів, що становлять національне надбання,забезпечення діяльності Державного фонду фундаментальних досліджень"</t>
    </r>
  </si>
  <si>
    <t>за почесні
звання</t>
  </si>
  <si>
    <t>за стаж роботи
у науковій сфері</t>
  </si>
  <si>
    <t>за складн.і
напруж.</t>
  </si>
  <si>
    <t>Фізико-технічний факультет</t>
  </si>
  <si>
    <t>Фонд заробітної плати на  рік</t>
  </si>
  <si>
    <t>технік ІІІ кат</t>
  </si>
  <si>
    <t>снс, к/н</t>
  </si>
  <si>
    <t>пров інженер</t>
  </si>
  <si>
    <t>НДЛ геології, гідрогеології і геоінформатики</t>
  </si>
  <si>
    <t>технік ІІІ кат.</t>
  </si>
  <si>
    <t>ШТАТНИЙ РОЗПИС на 2018 рік</t>
  </si>
  <si>
    <t>Дніпровський національний університет імені Олеся Гончара</t>
  </si>
  <si>
    <t>з 1 січня 2018 р. по 31 грудня 2018 р.</t>
  </si>
  <si>
    <t>Доплати до 3723 грн.</t>
  </si>
  <si>
    <t xml:space="preserve">снс </t>
  </si>
  <si>
    <t>НДІ геології</t>
  </si>
  <si>
    <t xml:space="preserve">інженер </t>
  </si>
  <si>
    <t>НДЛ наземної екології, лісового грунтознавства та рекультивації земель</t>
  </si>
  <si>
    <t>НДЛ механіки руйнування та пластичного деформування матеріалів</t>
  </si>
  <si>
    <t>НДЛ моделювання процесів механіки рідини і газу та тепломасообміну</t>
  </si>
  <si>
    <t>НДЛ динамічної металофізики</t>
  </si>
  <si>
    <t>Усього</t>
  </si>
  <si>
    <t xml:space="preserve">Разом по загальному фонду </t>
  </si>
  <si>
    <t>інженер І к.</t>
  </si>
  <si>
    <t>п.н.с., к/н</t>
  </si>
  <si>
    <t>нс , к/н</t>
  </si>
  <si>
    <t>г.н.с., д/н</t>
  </si>
  <si>
    <t>гнс , д/н</t>
  </si>
  <si>
    <t>пнс, д/н</t>
  </si>
  <si>
    <t>роботи за договором підряду</t>
  </si>
  <si>
    <t>Директ. інст., к/н</t>
  </si>
  <si>
    <t>друкарка I к.</t>
  </si>
  <si>
    <t>Старш. інспектор</t>
  </si>
  <si>
    <t>Начальник НДЧ, к/н</t>
  </si>
  <si>
    <t>Заст. нач. НДЧ, к/н</t>
  </si>
  <si>
    <t>Економіст 1к.</t>
  </si>
  <si>
    <t>заст. зав відділу</t>
  </si>
  <si>
    <t>інженер I кат.</t>
  </si>
  <si>
    <t>НДГ механіко-математичного факультету</t>
  </si>
  <si>
    <t>НДГ НДІ геології</t>
  </si>
  <si>
    <t>НДГ НДІ енергетики</t>
  </si>
  <si>
    <t>НДГ НДІ біології</t>
  </si>
  <si>
    <t>НДГ економічного факультету</t>
  </si>
  <si>
    <t>С. І. Оковитий</t>
  </si>
  <si>
    <t>М. В. Поляков</t>
  </si>
  <si>
    <t>С. О. Руссу</t>
  </si>
  <si>
    <t>О. Л. Тупиця</t>
  </si>
  <si>
    <t>Проректор з наукової роботи</t>
  </si>
  <si>
    <t>НДЛ ракетно-космічної техніки НДІ енергетики</t>
  </si>
  <si>
    <t>НДЛ проблем надійності технічних пристроїв відновлювальних джерел енергії  НДІ енергетики</t>
  </si>
  <si>
    <t>НДЛ перспективних матеріалів і технологій ФТФ</t>
  </si>
  <si>
    <t>Науково - дослідний інститут енергетики</t>
  </si>
  <si>
    <t>Вісімсот сорок вісім тисячі вісімсот сімдесят п’ять грн. 00 коп.</t>
  </si>
  <si>
    <t xml:space="preserve"> Директ. інст.,к/н</t>
  </si>
  <si>
    <t xml:space="preserve"> Директ. інст., к/н</t>
  </si>
  <si>
    <t xml:space="preserve">г.н.с., д/н 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</si>
</sst>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&quot; грн.&quot;"/>
    <numFmt numFmtId="189" formatCode="0.00000"/>
    <numFmt numFmtId="190" formatCode="00"/>
    <numFmt numFmtId="191" formatCode="0.0"/>
    <numFmt numFmtId="192" formatCode="#,##0\ [$грн.-422]"/>
    <numFmt numFmtId="193" formatCode="#,##0.00\ [$грн.-422]"/>
    <numFmt numFmtId="194" formatCode="dd/mm/yy"/>
    <numFmt numFmtId="195" formatCode="[$-FC19]d\ mmmm\ yyyy\ &quot;г.&quot;"/>
    <numFmt numFmtId="196" formatCode="#,##0.00\ &quot;₽&quot;"/>
    <numFmt numFmtId="197" formatCode="0.0000"/>
  </numFmts>
  <fonts count="59">
    <font>
      <sz val="10"/>
      <name val="Arial"/>
      <family val="2"/>
    </font>
    <font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sz val="10"/>
      <name val="Arial Cyr"/>
      <family val="2"/>
    </font>
    <font>
      <sz val="11"/>
      <name val="Arial Cyr"/>
      <family val="2"/>
    </font>
    <font>
      <b/>
      <sz val="14"/>
      <color indexed="10"/>
      <name val="Arial Cyr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12"/>
      <name val="Arial"/>
      <family val="2"/>
    </font>
    <font>
      <sz val="13"/>
      <name val="Arial Cyr"/>
      <family val="2"/>
    </font>
    <font>
      <b/>
      <sz val="13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2"/>
    </font>
    <font>
      <sz val="12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2"/>
    </font>
    <font>
      <sz val="14"/>
      <color rgb="FFFF0000"/>
      <name val="Arial Cyr"/>
      <family val="2"/>
    </font>
    <font>
      <sz val="12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7" xfId="0" applyFont="1" applyFill="1" applyBorder="1" applyAlignment="1">
      <alignment horizontal="center"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89" fontId="3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2" fontId="3" fillId="0" borderId="19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7" fillId="33" borderId="19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11" fillId="0" borderId="14" xfId="0" applyFont="1" applyFill="1" applyBorder="1" applyAlignment="1">
      <alignment/>
    </xf>
    <xf numFmtId="0" fontId="3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center"/>
    </xf>
    <xf numFmtId="191" fontId="3" fillId="0" borderId="19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3" fillId="0" borderId="19" xfId="0" applyNumberFormat="1" applyFont="1" applyFill="1" applyBorder="1" applyAlignment="1">
      <alignment horizontal="left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4" fillId="0" borderId="0" xfId="0" applyFont="1" applyAlignment="1">
      <alignment/>
    </xf>
    <xf numFmtId="14" fontId="15" fillId="0" borderId="16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4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2" fontId="17" fillId="0" borderId="19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left" vertical="center"/>
    </xf>
    <xf numFmtId="2" fontId="17" fillId="0" borderId="19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horizontal="left" vertical="center"/>
    </xf>
    <xf numFmtId="191" fontId="17" fillId="0" borderId="19" xfId="0" applyNumberFormat="1" applyFont="1" applyFill="1" applyBorder="1" applyAlignment="1">
      <alignment horizontal="center"/>
    </xf>
    <xf numFmtId="0" fontId="17" fillId="0" borderId="19" xfId="0" applyNumberFormat="1" applyFont="1" applyFill="1" applyBorder="1" applyAlignment="1">
      <alignment horizontal="center" vertical="center"/>
    </xf>
    <xf numFmtId="2" fontId="17" fillId="0" borderId="17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left"/>
    </xf>
    <xf numFmtId="2" fontId="1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horizontal="left"/>
    </xf>
    <xf numFmtId="0" fontId="2" fillId="0" borderId="23" xfId="0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0" fontId="4" fillId="0" borderId="21" xfId="0" applyFont="1" applyFill="1" applyBorder="1" applyAlignment="1">
      <alignment horizontal="left" vertical="center" wrapText="1"/>
    </xf>
    <xf numFmtId="0" fontId="17" fillId="0" borderId="21" xfId="0" applyNumberFormat="1" applyFont="1" applyFill="1" applyBorder="1" applyAlignment="1">
      <alignment horizontal="left" vertical="center"/>
    </xf>
    <xf numFmtId="0" fontId="17" fillId="0" borderId="21" xfId="0" applyNumberFormat="1" applyFont="1" applyFill="1" applyBorder="1" applyAlignment="1">
      <alignment horizontal="center" vertical="center"/>
    </xf>
    <xf numFmtId="2" fontId="17" fillId="0" borderId="21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2" fontId="18" fillId="0" borderId="24" xfId="0" applyNumberFormat="1" applyFont="1" applyFill="1" applyBorder="1" applyAlignment="1">
      <alignment horizontal="center" vertical="center"/>
    </xf>
    <xf numFmtId="4" fontId="18" fillId="0" borderId="2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" fontId="17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4" fontId="18" fillId="0" borderId="2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4" fontId="4" fillId="0" borderId="22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0" fontId="6" fillId="0" borderId="31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 horizontal="center"/>
    </xf>
    <xf numFmtId="0" fontId="58" fillId="0" borderId="0" xfId="0" applyFont="1" applyFill="1" applyAlignment="1">
      <alignment/>
    </xf>
    <xf numFmtId="2" fontId="56" fillId="0" borderId="0" xfId="0" applyNumberFormat="1" applyFont="1" applyFill="1" applyBorder="1" applyAlignment="1">
      <alignment horizontal="center" vertical="center" wrapText="1"/>
    </xf>
    <xf numFmtId="2" fontId="57" fillId="34" borderId="0" xfId="0" applyNumberFormat="1" applyFont="1" applyFill="1" applyAlignment="1">
      <alignment/>
    </xf>
    <xf numFmtId="0" fontId="6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/>
    </xf>
    <xf numFmtId="0" fontId="3" fillId="0" borderId="19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2" fontId="1" fillId="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center" vertical="center"/>
    </xf>
    <xf numFmtId="191" fontId="3" fillId="0" borderId="19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right"/>
    </xf>
    <xf numFmtId="2" fontId="3" fillId="0" borderId="19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left"/>
    </xf>
    <xf numFmtId="1" fontId="3" fillId="0" borderId="19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right" vertical="center" wrapText="1"/>
    </xf>
    <xf numFmtId="2" fontId="4" fillId="0" borderId="19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right"/>
    </xf>
    <xf numFmtId="2" fontId="3" fillId="0" borderId="21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left" vertical="center" wrapText="1"/>
    </xf>
    <xf numFmtId="2" fontId="4" fillId="0" borderId="35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9" fontId="4" fillId="0" borderId="21" xfId="0" applyNumberFormat="1" applyFont="1" applyFill="1" applyBorder="1" applyAlignment="1">
      <alignment horizontal="right" vertical="center" textRotation="90" wrapText="1"/>
    </xf>
    <xf numFmtId="0" fontId="0" fillId="0" borderId="41" xfId="0" applyFont="1" applyBorder="1" applyAlignment="1">
      <alignment horizontal="right" vertical="center" wrapText="1"/>
    </xf>
    <xf numFmtId="0" fontId="0" fillId="0" borderId="42" xfId="0" applyFont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right" vertical="center" textRotation="90" wrapText="1"/>
    </xf>
    <xf numFmtId="0" fontId="13" fillId="0" borderId="41" xfId="0" applyFont="1" applyBorder="1" applyAlignment="1">
      <alignment horizontal="right" vertical="center" textRotation="90" wrapText="1"/>
    </xf>
    <xf numFmtId="0" fontId="13" fillId="0" borderId="22" xfId="0" applyFont="1" applyBorder="1" applyAlignment="1">
      <alignment horizontal="right" vertical="center" textRotation="90" wrapText="1"/>
    </xf>
    <xf numFmtId="9" fontId="4" fillId="0" borderId="19" xfId="0" applyNumberFormat="1" applyFont="1" applyFill="1" applyBorder="1" applyAlignment="1">
      <alignment horizontal="center" vertical="center" textRotation="90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textRotation="90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textRotation="90" wrapText="1"/>
    </xf>
    <xf numFmtId="0" fontId="13" fillId="0" borderId="41" xfId="0" applyFont="1" applyBorder="1" applyAlignment="1">
      <alignment horizontal="center" vertical="center" textRotation="90" wrapText="1"/>
    </xf>
    <xf numFmtId="0" fontId="13" fillId="0" borderId="42" xfId="0" applyFont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8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1" fillId="0" borderId="4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 vertical="center" textRotation="90" wrapText="1"/>
    </xf>
    <xf numFmtId="0" fontId="1" fillId="0" borderId="45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 vertical="center" textRotation="90" wrapText="1"/>
    </xf>
    <xf numFmtId="0" fontId="4" fillId="0" borderId="47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50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3" fillId="0" borderId="49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0</xdr:rowOff>
    </xdr:from>
    <xdr:to>
      <xdr:col>6</xdr:col>
      <xdr:colOff>104775</xdr:colOff>
      <xdr:row>16</xdr:row>
      <xdr:rowOff>0</xdr:rowOff>
    </xdr:to>
    <xdr:sp fLocksText="0">
      <xdr:nvSpPr>
        <xdr:cNvPr id="1" name="Текстовое поле 1"/>
        <xdr:cNvSpPr txBox="1">
          <a:spLocks noChangeArrowheads="1"/>
        </xdr:cNvSpPr>
      </xdr:nvSpPr>
      <xdr:spPr>
        <a:xfrm>
          <a:off x="3952875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104775</xdr:colOff>
      <xdr:row>16</xdr:row>
      <xdr:rowOff>0</xdr:rowOff>
    </xdr:to>
    <xdr:sp fLocksText="0">
      <xdr:nvSpPr>
        <xdr:cNvPr id="2" name="Текстовое поле 2"/>
        <xdr:cNvSpPr txBox="1">
          <a:spLocks noChangeArrowheads="1"/>
        </xdr:cNvSpPr>
      </xdr:nvSpPr>
      <xdr:spPr>
        <a:xfrm>
          <a:off x="3952875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104775</xdr:colOff>
      <xdr:row>16</xdr:row>
      <xdr:rowOff>0</xdr:rowOff>
    </xdr:to>
    <xdr:sp fLocksText="0">
      <xdr:nvSpPr>
        <xdr:cNvPr id="3" name="Текстовое поле 3"/>
        <xdr:cNvSpPr txBox="1">
          <a:spLocks noChangeArrowheads="1"/>
        </xdr:cNvSpPr>
      </xdr:nvSpPr>
      <xdr:spPr>
        <a:xfrm>
          <a:off x="3952875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104775</xdr:colOff>
      <xdr:row>16</xdr:row>
      <xdr:rowOff>0</xdr:rowOff>
    </xdr:to>
    <xdr:sp fLocksText="0">
      <xdr:nvSpPr>
        <xdr:cNvPr id="4" name="Текстовое поле 4"/>
        <xdr:cNvSpPr txBox="1">
          <a:spLocks noChangeArrowheads="1"/>
        </xdr:cNvSpPr>
      </xdr:nvSpPr>
      <xdr:spPr>
        <a:xfrm>
          <a:off x="3952875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104775</xdr:colOff>
      <xdr:row>16</xdr:row>
      <xdr:rowOff>0</xdr:rowOff>
    </xdr:to>
    <xdr:sp fLocksText="0">
      <xdr:nvSpPr>
        <xdr:cNvPr id="5" name="Текстовое поле 1"/>
        <xdr:cNvSpPr txBox="1">
          <a:spLocks noChangeArrowheads="1"/>
        </xdr:cNvSpPr>
      </xdr:nvSpPr>
      <xdr:spPr>
        <a:xfrm>
          <a:off x="3952875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104775</xdr:colOff>
      <xdr:row>16</xdr:row>
      <xdr:rowOff>0</xdr:rowOff>
    </xdr:to>
    <xdr:sp fLocksText="0">
      <xdr:nvSpPr>
        <xdr:cNvPr id="6" name="Текстовое поле 2"/>
        <xdr:cNvSpPr txBox="1">
          <a:spLocks noChangeArrowheads="1"/>
        </xdr:cNvSpPr>
      </xdr:nvSpPr>
      <xdr:spPr>
        <a:xfrm>
          <a:off x="3952875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104775</xdr:colOff>
      <xdr:row>16</xdr:row>
      <xdr:rowOff>0</xdr:rowOff>
    </xdr:to>
    <xdr:sp fLocksText="0">
      <xdr:nvSpPr>
        <xdr:cNvPr id="7" name="Текстовое поле 1"/>
        <xdr:cNvSpPr txBox="1">
          <a:spLocks noChangeArrowheads="1"/>
        </xdr:cNvSpPr>
      </xdr:nvSpPr>
      <xdr:spPr>
        <a:xfrm>
          <a:off x="4867275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104775</xdr:colOff>
      <xdr:row>16</xdr:row>
      <xdr:rowOff>0</xdr:rowOff>
    </xdr:to>
    <xdr:sp fLocksText="0">
      <xdr:nvSpPr>
        <xdr:cNvPr id="8" name="Текстовое поле 2"/>
        <xdr:cNvSpPr txBox="1">
          <a:spLocks noChangeArrowheads="1"/>
        </xdr:cNvSpPr>
      </xdr:nvSpPr>
      <xdr:spPr>
        <a:xfrm>
          <a:off x="4867275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9" name="Текстовое поле 1"/>
        <xdr:cNvSpPr txBox="1">
          <a:spLocks noChangeArrowheads="1"/>
        </xdr:cNvSpPr>
      </xdr:nvSpPr>
      <xdr:spPr>
        <a:xfrm>
          <a:off x="5457825" y="420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0" name="Текстовое поле 2"/>
        <xdr:cNvSpPr txBox="1">
          <a:spLocks noChangeArrowheads="1"/>
        </xdr:cNvSpPr>
      </xdr:nvSpPr>
      <xdr:spPr>
        <a:xfrm>
          <a:off x="5457825" y="420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1" name="Текстовое поле 1"/>
        <xdr:cNvSpPr txBox="1">
          <a:spLocks noChangeArrowheads="1"/>
        </xdr:cNvSpPr>
      </xdr:nvSpPr>
      <xdr:spPr>
        <a:xfrm>
          <a:off x="5457825" y="420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2" name="Текстовое поле 2"/>
        <xdr:cNvSpPr txBox="1">
          <a:spLocks noChangeArrowheads="1"/>
        </xdr:cNvSpPr>
      </xdr:nvSpPr>
      <xdr:spPr>
        <a:xfrm>
          <a:off x="5457825" y="420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104775</xdr:colOff>
      <xdr:row>16</xdr:row>
      <xdr:rowOff>0</xdr:rowOff>
    </xdr:to>
    <xdr:sp fLocksText="0">
      <xdr:nvSpPr>
        <xdr:cNvPr id="13" name="Текстовое поле 1"/>
        <xdr:cNvSpPr txBox="1">
          <a:spLocks noChangeArrowheads="1"/>
        </xdr:cNvSpPr>
      </xdr:nvSpPr>
      <xdr:spPr>
        <a:xfrm>
          <a:off x="6038850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104775</xdr:colOff>
      <xdr:row>16</xdr:row>
      <xdr:rowOff>0</xdr:rowOff>
    </xdr:to>
    <xdr:sp fLocksText="0">
      <xdr:nvSpPr>
        <xdr:cNvPr id="14" name="Текстовое поле 2"/>
        <xdr:cNvSpPr txBox="1">
          <a:spLocks noChangeArrowheads="1"/>
        </xdr:cNvSpPr>
      </xdr:nvSpPr>
      <xdr:spPr>
        <a:xfrm>
          <a:off x="6038850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104775</xdr:colOff>
      <xdr:row>16</xdr:row>
      <xdr:rowOff>0</xdr:rowOff>
    </xdr:to>
    <xdr:sp fLocksText="0">
      <xdr:nvSpPr>
        <xdr:cNvPr id="15" name="Текстовое поле 1"/>
        <xdr:cNvSpPr txBox="1">
          <a:spLocks noChangeArrowheads="1"/>
        </xdr:cNvSpPr>
      </xdr:nvSpPr>
      <xdr:spPr>
        <a:xfrm>
          <a:off x="7905750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104775</xdr:colOff>
      <xdr:row>16</xdr:row>
      <xdr:rowOff>0</xdr:rowOff>
    </xdr:to>
    <xdr:sp fLocksText="0">
      <xdr:nvSpPr>
        <xdr:cNvPr id="16" name="Текстовое поле 2"/>
        <xdr:cNvSpPr txBox="1">
          <a:spLocks noChangeArrowheads="1"/>
        </xdr:cNvSpPr>
      </xdr:nvSpPr>
      <xdr:spPr>
        <a:xfrm>
          <a:off x="7905750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104775</xdr:colOff>
      <xdr:row>16</xdr:row>
      <xdr:rowOff>0</xdr:rowOff>
    </xdr:to>
    <xdr:sp fLocksText="0">
      <xdr:nvSpPr>
        <xdr:cNvPr id="17" name="Текстовое поле 1"/>
        <xdr:cNvSpPr txBox="1">
          <a:spLocks noChangeArrowheads="1"/>
        </xdr:cNvSpPr>
      </xdr:nvSpPr>
      <xdr:spPr>
        <a:xfrm>
          <a:off x="8715375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104775</xdr:colOff>
      <xdr:row>16</xdr:row>
      <xdr:rowOff>0</xdr:rowOff>
    </xdr:to>
    <xdr:sp fLocksText="0">
      <xdr:nvSpPr>
        <xdr:cNvPr id="18" name="Текстовое поле 2"/>
        <xdr:cNvSpPr txBox="1">
          <a:spLocks noChangeArrowheads="1"/>
        </xdr:cNvSpPr>
      </xdr:nvSpPr>
      <xdr:spPr>
        <a:xfrm>
          <a:off x="8715375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104775</xdr:colOff>
      <xdr:row>16</xdr:row>
      <xdr:rowOff>0</xdr:rowOff>
    </xdr:to>
    <xdr:sp fLocksText="0">
      <xdr:nvSpPr>
        <xdr:cNvPr id="19" name="Текстовое поле 1"/>
        <xdr:cNvSpPr txBox="1">
          <a:spLocks noChangeArrowheads="1"/>
        </xdr:cNvSpPr>
      </xdr:nvSpPr>
      <xdr:spPr>
        <a:xfrm>
          <a:off x="9725025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104775</xdr:colOff>
      <xdr:row>16</xdr:row>
      <xdr:rowOff>0</xdr:rowOff>
    </xdr:to>
    <xdr:sp fLocksText="0">
      <xdr:nvSpPr>
        <xdr:cNvPr id="20" name="Текстовое поле 2"/>
        <xdr:cNvSpPr txBox="1">
          <a:spLocks noChangeArrowheads="1"/>
        </xdr:cNvSpPr>
      </xdr:nvSpPr>
      <xdr:spPr>
        <a:xfrm>
          <a:off x="9725025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104775</xdr:colOff>
      <xdr:row>16</xdr:row>
      <xdr:rowOff>0</xdr:rowOff>
    </xdr:to>
    <xdr:sp fLocksText="0">
      <xdr:nvSpPr>
        <xdr:cNvPr id="21" name="Текстовое поле 1"/>
        <xdr:cNvSpPr txBox="1">
          <a:spLocks noChangeArrowheads="1"/>
        </xdr:cNvSpPr>
      </xdr:nvSpPr>
      <xdr:spPr>
        <a:xfrm>
          <a:off x="10591800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104775</xdr:colOff>
      <xdr:row>16</xdr:row>
      <xdr:rowOff>0</xdr:rowOff>
    </xdr:to>
    <xdr:sp fLocksText="0">
      <xdr:nvSpPr>
        <xdr:cNvPr id="22" name="Текстовое поле 2"/>
        <xdr:cNvSpPr txBox="1">
          <a:spLocks noChangeArrowheads="1"/>
        </xdr:cNvSpPr>
      </xdr:nvSpPr>
      <xdr:spPr>
        <a:xfrm>
          <a:off x="10591800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104775</xdr:colOff>
      <xdr:row>16</xdr:row>
      <xdr:rowOff>0</xdr:rowOff>
    </xdr:to>
    <xdr:sp fLocksText="0">
      <xdr:nvSpPr>
        <xdr:cNvPr id="23" name="Текстовое поле 1"/>
        <xdr:cNvSpPr txBox="1">
          <a:spLocks noChangeArrowheads="1"/>
        </xdr:cNvSpPr>
      </xdr:nvSpPr>
      <xdr:spPr>
        <a:xfrm>
          <a:off x="4867275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104775</xdr:colOff>
      <xdr:row>16</xdr:row>
      <xdr:rowOff>0</xdr:rowOff>
    </xdr:to>
    <xdr:sp fLocksText="0">
      <xdr:nvSpPr>
        <xdr:cNvPr id="24" name="Текстовое поле 2"/>
        <xdr:cNvSpPr txBox="1">
          <a:spLocks noChangeArrowheads="1"/>
        </xdr:cNvSpPr>
      </xdr:nvSpPr>
      <xdr:spPr>
        <a:xfrm>
          <a:off x="4867275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25" name="Текстовое поле 1"/>
        <xdr:cNvSpPr txBox="1">
          <a:spLocks noChangeArrowheads="1"/>
        </xdr:cNvSpPr>
      </xdr:nvSpPr>
      <xdr:spPr>
        <a:xfrm>
          <a:off x="5457825" y="420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26" name="Текстовое поле 2"/>
        <xdr:cNvSpPr txBox="1">
          <a:spLocks noChangeArrowheads="1"/>
        </xdr:cNvSpPr>
      </xdr:nvSpPr>
      <xdr:spPr>
        <a:xfrm>
          <a:off x="5457825" y="420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27" name="Текстовое поле 1"/>
        <xdr:cNvSpPr txBox="1">
          <a:spLocks noChangeArrowheads="1"/>
        </xdr:cNvSpPr>
      </xdr:nvSpPr>
      <xdr:spPr>
        <a:xfrm>
          <a:off x="5457825" y="420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28" name="Текстовое поле 2"/>
        <xdr:cNvSpPr txBox="1">
          <a:spLocks noChangeArrowheads="1"/>
        </xdr:cNvSpPr>
      </xdr:nvSpPr>
      <xdr:spPr>
        <a:xfrm>
          <a:off x="5457825" y="420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104775</xdr:colOff>
      <xdr:row>16</xdr:row>
      <xdr:rowOff>0</xdr:rowOff>
    </xdr:to>
    <xdr:sp fLocksText="0">
      <xdr:nvSpPr>
        <xdr:cNvPr id="29" name="Текстовое поле 1"/>
        <xdr:cNvSpPr txBox="1">
          <a:spLocks noChangeArrowheads="1"/>
        </xdr:cNvSpPr>
      </xdr:nvSpPr>
      <xdr:spPr>
        <a:xfrm>
          <a:off x="6038850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104775</xdr:colOff>
      <xdr:row>16</xdr:row>
      <xdr:rowOff>0</xdr:rowOff>
    </xdr:to>
    <xdr:sp fLocksText="0">
      <xdr:nvSpPr>
        <xdr:cNvPr id="30" name="Текстовое поле 2"/>
        <xdr:cNvSpPr txBox="1">
          <a:spLocks noChangeArrowheads="1"/>
        </xdr:cNvSpPr>
      </xdr:nvSpPr>
      <xdr:spPr>
        <a:xfrm>
          <a:off x="6038850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104775</xdr:colOff>
      <xdr:row>16</xdr:row>
      <xdr:rowOff>0</xdr:rowOff>
    </xdr:to>
    <xdr:sp fLocksText="0">
      <xdr:nvSpPr>
        <xdr:cNvPr id="31" name="Текстовое поле 1"/>
        <xdr:cNvSpPr txBox="1">
          <a:spLocks noChangeArrowheads="1"/>
        </xdr:cNvSpPr>
      </xdr:nvSpPr>
      <xdr:spPr>
        <a:xfrm>
          <a:off x="7905750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104775</xdr:colOff>
      <xdr:row>16</xdr:row>
      <xdr:rowOff>0</xdr:rowOff>
    </xdr:to>
    <xdr:sp fLocksText="0">
      <xdr:nvSpPr>
        <xdr:cNvPr id="32" name="Текстовое поле 2"/>
        <xdr:cNvSpPr txBox="1">
          <a:spLocks noChangeArrowheads="1"/>
        </xdr:cNvSpPr>
      </xdr:nvSpPr>
      <xdr:spPr>
        <a:xfrm>
          <a:off x="7905750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104775</xdr:colOff>
      <xdr:row>16</xdr:row>
      <xdr:rowOff>0</xdr:rowOff>
    </xdr:to>
    <xdr:sp fLocksText="0">
      <xdr:nvSpPr>
        <xdr:cNvPr id="33" name="Текстовое поле 1"/>
        <xdr:cNvSpPr txBox="1">
          <a:spLocks noChangeArrowheads="1"/>
        </xdr:cNvSpPr>
      </xdr:nvSpPr>
      <xdr:spPr>
        <a:xfrm>
          <a:off x="8715375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104775</xdr:colOff>
      <xdr:row>16</xdr:row>
      <xdr:rowOff>0</xdr:rowOff>
    </xdr:to>
    <xdr:sp fLocksText="0">
      <xdr:nvSpPr>
        <xdr:cNvPr id="34" name="Текстовое поле 2"/>
        <xdr:cNvSpPr txBox="1">
          <a:spLocks noChangeArrowheads="1"/>
        </xdr:cNvSpPr>
      </xdr:nvSpPr>
      <xdr:spPr>
        <a:xfrm>
          <a:off x="8715375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104775</xdr:colOff>
      <xdr:row>16</xdr:row>
      <xdr:rowOff>0</xdr:rowOff>
    </xdr:to>
    <xdr:sp fLocksText="0">
      <xdr:nvSpPr>
        <xdr:cNvPr id="35" name="Текстовое поле 1"/>
        <xdr:cNvSpPr txBox="1">
          <a:spLocks noChangeArrowheads="1"/>
        </xdr:cNvSpPr>
      </xdr:nvSpPr>
      <xdr:spPr>
        <a:xfrm>
          <a:off x="9725025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104775</xdr:colOff>
      <xdr:row>16</xdr:row>
      <xdr:rowOff>0</xdr:rowOff>
    </xdr:to>
    <xdr:sp fLocksText="0">
      <xdr:nvSpPr>
        <xdr:cNvPr id="36" name="Текстовое поле 2"/>
        <xdr:cNvSpPr txBox="1">
          <a:spLocks noChangeArrowheads="1"/>
        </xdr:cNvSpPr>
      </xdr:nvSpPr>
      <xdr:spPr>
        <a:xfrm>
          <a:off x="9725025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104775</xdr:colOff>
      <xdr:row>16</xdr:row>
      <xdr:rowOff>0</xdr:rowOff>
    </xdr:to>
    <xdr:sp fLocksText="0">
      <xdr:nvSpPr>
        <xdr:cNvPr id="37" name="Текстовое поле 1"/>
        <xdr:cNvSpPr txBox="1">
          <a:spLocks noChangeArrowheads="1"/>
        </xdr:cNvSpPr>
      </xdr:nvSpPr>
      <xdr:spPr>
        <a:xfrm>
          <a:off x="10591800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104775</xdr:colOff>
      <xdr:row>16</xdr:row>
      <xdr:rowOff>0</xdr:rowOff>
    </xdr:to>
    <xdr:sp fLocksText="0">
      <xdr:nvSpPr>
        <xdr:cNvPr id="38" name="Текстовое поле 2"/>
        <xdr:cNvSpPr txBox="1">
          <a:spLocks noChangeArrowheads="1"/>
        </xdr:cNvSpPr>
      </xdr:nvSpPr>
      <xdr:spPr>
        <a:xfrm>
          <a:off x="10591800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9" name="Текстовое поле 1"/>
        <xdr:cNvSpPr txBox="1">
          <a:spLocks noChangeArrowheads="1"/>
        </xdr:cNvSpPr>
      </xdr:nvSpPr>
      <xdr:spPr>
        <a:xfrm>
          <a:off x="5457825" y="420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40" name="Текстовое поле 2"/>
        <xdr:cNvSpPr txBox="1">
          <a:spLocks noChangeArrowheads="1"/>
        </xdr:cNvSpPr>
      </xdr:nvSpPr>
      <xdr:spPr>
        <a:xfrm>
          <a:off x="5457825" y="420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41" name="Текстовое поле 1"/>
        <xdr:cNvSpPr txBox="1">
          <a:spLocks noChangeArrowheads="1"/>
        </xdr:cNvSpPr>
      </xdr:nvSpPr>
      <xdr:spPr>
        <a:xfrm>
          <a:off x="5457825" y="420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42" name="Текстовое поле 2"/>
        <xdr:cNvSpPr txBox="1">
          <a:spLocks noChangeArrowheads="1"/>
        </xdr:cNvSpPr>
      </xdr:nvSpPr>
      <xdr:spPr>
        <a:xfrm>
          <a:off x="5457825" y="420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43" name="Текстовое поле 1"/>
        <xdr:cNvSpPr txBox="1">
          <a:spLocks noChangeArrowheads="1"/>
        </xdr:cNvSpPr>
      </xdr:nvSpPr>
      <xdr:spPr>
        <a:xfrm>
          <a:off x="5457825" y="420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44" name="Текстовое поле 2"/>
        <xdr:cNvSpPr txBox="1">
          <a:spLocks noChangeArrowheads="1"/>
        </xdr:cNvSpPr>
      </xdr:nvSpPr>
      <xdr:spPr>
        <a:xfrm>
          <a:off x="5457825" y="420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45" name="Текстовое поле 1"/>
        <xdr:cNvSpPr txBox="1">
          <a:spLocks noChangeArrowheads="1"/>
        </xdr:cNvSpPr>
      </xdr:nvSpPr>
      <xdr:spPr>
        <a:xfrm>
          <a:off x="5457825" y="420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46" name="Текстовое поле 2"/>
        <xdr:cNvSpPr txBox="1">
          <a:spLocks noChangeArrowheads="1"/>
        </xdr:cNvSpPr>
      </xdr:nvSpPr>
      <xdr:spPr>
        <a:xfrm>
          <a:off x="5457825" y="420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104775</xdr:colOff>
      <xdr:row>16</xdr:row>
      <xdr:rowOff>0</xdr:rowOff>
    </xdr:to>
    <xdr:sp fLocksText="0">
      <xdr:nvSpPr>
        <xdr:cNvPr id="47" name="Текстовое поле 1"/>
        <xdr:cNvSpPr txBox="1">
          <a:spLocks noChangeArrowheads="1"/>
        </xdr:cNvSpPr>
      </xdr:nvSpPr>
      <xdr:spPr>
        <a:xfrm>
          <a:off x="6038850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104775</xdr:colOff>
      <xdr:row>16</xdr:row>
      <xdr:rowOff>0</xdr:rowOff>
    </xdr:to>
    <xdr:sp fLocksText="0">
      <xdr:nvSpPr>
        <xdr:cNvPr id="48" name="Текстовое поле 2"/>
        <xdr:cNvSpPr txBox="1">
          <a:spLocks noChangeArrowheads="1"/>
        </xdr:cNvSpPr>
      </xdr:nvSpPr>
      <xdr:spPr>
        <a:xfrm>
          <a:off x="6038850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104775</xdr:colOff>
      <xdr:row>16</xdr:row>
      <xdr:rowOff>0</xdr:rowOff>
    </xdr:to>
    <xdr:sp fLocksText="0">
      <xdr:nvSpPr>
        <xdr:cNvPr id="49" name="Текстовое поле 1"/>
        <xdr:cNvSpPr txBox="1">
          <a:spLocks noChangeArrowheads="1"/>
        </xdr:cNvSpPr>
      </xdr:nvSpPr>
      <xdr:spPr>
        <a:xfrm>
          <a:off x="6038850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104775</xdr:colOff>
      <xdr:row>16</xdr:row>
      <xdr:rowOff>0</xdr:rowOff>
    </xdr:to>
    <xdr:sp fLocksText="0">
      <xdr:nvSpPr>
        <xdr:cNvPr id="50" name="Текстовое поле 2"/>
        <xdr:cNvSpPr txBox="1">
          <a:spLocks noChangeArrowheads="1"/>
        </xdr:cNvSpPr>
      </xdr:nvSpPr>
      <xdr:spPr>
        <a:xfrm>
          <a:off x="6038850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104775</xdr:colOff>
      <xdr:row>16</xdr:row>
      <xdr:rowOff>0</xdr:rowOff>
    </xdr:to>
    <xdr:sp fLocksText="0">
      <xdr:nvSpPr>
        <xdr:cNvPr id="51" name="Текстовое поле 1"/>
        <xdr:cNvSpPr txBox="1">
          <a:spLocks noChangeArrowheads="1"/>
        </xdr:cNvSpPr>
      </xdr:nvSpPr>
      <xdr:spPr>
        <a:xfrm>
          <a:off x="7905750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104775</xdr:colOff>
      <xdr:row>16</xdr:row>
      <xdr:rowOff>0</xdr:rowOff>
    </xdr:to>
    <xdr:sp fLocksText="0">
      <xdr:nvSpPr>
        <xdr:cNvPr id="52" name="Текстовое поле 2"/>
        <xdr:cNvSpPr txBox="1">
          <a:spLocks noChangeArrowheads="1"/>
        </xdr:cNvSpPr>
      </xdr:nvSpPr>
      <xdr:spPr>
        <a:xfrm>
          <a:off x="7905750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104775</xdr:colOff>
      <xdr:row>16</xdr:row>
      <xdr:rowOff>0</xdr:rowOff>
    </xdr:to>
    <xdr:sp fLocksText="0">
      <xdr:nvSpPr>
        <xdr:cNvPr id="53" name="Текстовое поле 1"/>
        <xdr:cNvSpPr txBox="1">
          <a:spLocks noChangeArrowheads="1"/>
        </xdr:cNvSpPr>
      </xdr:nvSpPr>
      <xdr:spPr>
        <a:xfrm>
          <a:off x="7905750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104775</xdr:colOff>
      <xdr:row>16</xdr:row>
      <xdr:rowOff>0</xdr:rowOff>
    </xdr:to>
    <xdr:sp fLocksText="0">
      <xdr:nvSpPr>
        <xdr:cNvPr id="54" name="Текстовое поле 2"/>
        <xdr:cNvSpPr txBox="1">
          <a:spLocks noChangeArrowheads="1"/>
        </xdr:cNvSpPr>
      </xdr:nvSpPr>
      <xdr:spPr>
        <a:xfrm>
          <a:off x="7905750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104775</xdr:colOff>
      <xdr:row>16</xdr:row>
      <xdr:rowOff>0</xdr:rowOff>
    </xdr:to>
    <xdr:sp fLocksText="0">
      <xdr:nvSpPr>
        <xdr:cNvPr id="55" name="Текстовое поле 1"/>
        <xdr:cNvSpPr txBox="1">
          <a:spLocks noChangeArrowheads="1"/>
        </xdr:cNvSpPr>
      </xdr:nvSpPr>
      <xdr:spPr>
        <a:xfrm>
          <a:off x="8715375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104775</xdr:colOff>
      <xdr:row>16</xdr:row>
      <xdr:rowOff>0</xdr:rowOff>
    </xdr:to>
    <xdr:sp fLocksText="0">
      <xdr:nvSpPr>
        <xdr:cNvPr id="56" name="Текстовое поле 2"/>
        <xdr:cNvSpPr txBox="1">
          <a:spLocks noChangeArrowheads="1"/>
        </xdr:cNvSpPr>
      </xdr:nvSpPr>
      <xdr:spPr>
        <a:xfrm>
          <a:off x="8715375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104775</xdr:colOff>
      <xdr:row>16</xdr:row>
      <xdr:rowOff>0</xdr:rowOff>
    </xdr:to>
    <xdr:sp fLocksText="0">
      <xdr:nvSpPr>
        <xdr:cNvPr id="57" name="Текстовое поле 1"/>
        <xdr:cNvSpPr txBox="1">
          <a:spLocks noChangeArrowheads="1"/>
        </xdr:cNvSpPr>
      </xdr:nvSpPr>
      <xdr:spPr>
        <a:xfrm>
          <a:off x="8715375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104775</xdr:colOff>
      <xdr:row>16</xdr:row>
      <xdr:rowOff>0</xdr:rowOff>
    </xdr:to>
    <xdr:sp fLocksText="0">
      <xdr:nvSpPr>
        <xdr:cNvPr id="58" name="Текстовое поле 2"/>
        <xdr:cNvSpPr txBox="1">
          <a:spLocks noChangeArrowheads="1"/>
        </xdr:cNvSpPr>
      </xdr:nvSpPr>
      <xdr:spPr>
        <a:xfrm>
          <a:off x="8715375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104775</xdr:colOff>
      <xdr:row>16</xdr:row>
      <xdr:rowOff>0</xdr:rowOff>
    </xdr:to>
    <xdr:sp fLocksText="0">
      <xdr:nvSpPr>
        <xdr:cNvPr id="59" name="Текстовое поле 1"/>
        <xdr:cNvSpPr txBox="1">
          <a:spLocks noChangeArrowheads="1"/>
        </xdr:cNvSpPr>
      </xdr:nvSpPr>
      <xdr:spPr>
        <a:xfrm>
          <a:off x="9725025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104775</xdr:colOff>
      <xdr:row>16</xdr:row>
      <xdr:rowOff>0</xdr:rowOff>
    </xdr:to>
    <xdr:sp fLocksText="0">
      <xdr:nvSpPr>
        <xdr:cNvPr id="60" name="Текстовое поле 2"/>
        <xdr:cNvSpPr txBox="1">
          <a:spLocks noChangeArrowheads="1"/>
        </xdr:cNvSpPr>
      </xdr:nvSpPr>
      <xdr:spPr>
        <a:xfrm>
          <a:off x="9725025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104775</xdr:colOff>
      <xdr:row>16</xdr:row>
      <xdr:rowOff>0</xdr:rowOff>
    </xdr:to>
    <xdr:sp fLocksText="0">
      <xdr:nvSpPr>
        <xdr:cNvPr id="61" name="Текстовое поле 1"/>
        <xdr:cNvSpPr txBox="1">
          <a:spLocks noChangeArrowheads="1"/>
        </xdr:cNvSpPr>
      </xdr:nvSpPr>
      <xdr:spPr>
        <a:xfrm>
          <a:off x="9725025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104775</xdr:colOff>
      <xdr:row>16</xdr:row>
      <xdr:rowOff>0</xdr:rowOff>
    </xdr:to>
    <xdr:sp fLocksText="0">
      <xdr:nvSpPr>
        <xdr:cNvPr id="62" name="Текстовое поле 2"/>
        <xdr:cNvSpPr txBox="1">
          <a:spLocks noChangeArrowheads="1"/>
        </xdr:cNvSpPr>
      </xdr:nvSpPr>
      <xdr:spPr>
        <a:xfrm>
          <a:off x="9725025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104775</xdr:colOff>
      <xdr:row>16</xdr:row>
      <xdr:rowOff>0</xdr:rowOff>
    </xdr:to>
    <xdr:sp fLocksText="0">
      <xdr:nvSpPr>
        <xdr:cNvPr id="63" name="Текстовое поле 1"/>
        <xdr:cNvSpPr txBox="1">
          <a:spLocks noChangeArrowheads="1"/>
        </xdr:cNvSpPr>
      </xdr:nvSpPr>
      <xdr:spPr>
        <a:xfrm>
          <a:off x="10591800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104775</xdr:colOff>
      <xdr:row>16</xdr:row>
      <xdr:rowOff>0</xdr:rowOff>
    </xdr:to>
    <xdr:sp fLocksText="0">
      <xdr:nvSpPr>
        <xdr:cNvPr id="64" name="Текстовое поле 2"/>
        <xdr:cNvSpPr txBox="1">
          <a:spLocks noChangeArrowheads="1"/>
        </xdr:cNvSpPr>
      </xdr:nvSpPr>
      <xdr:spPr>
        <a:xfrm>
          <a:off x="10591800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104775</xdr:colOff>
      <xdr:row>16</xdr:row>
      <xdr:rowOff>0</xdr:rowOff>
    </xdr:to>
    <xdr:sp fLocksText="0">
      <xdr:nvSpPr>
        <xdr:cNvPr id="65" name="Текстовое поле 1"/>
        <xdr:cNvSpPr txBox="1">
          <a:spLocks noChangeArrowheads="1"/>
        </xdr:cNvSpPr>
      </xdr:nvSpPr>
      <xdr:spPr>
        <a:xfrm>
          <a:off x="10591800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104775</xdr:colOff>
      <xdr:row>16</xdr:row>
      <xdr:rowOff>0</xdr:rowOff>
    </xdr:to>
    <xdr:sp fLocksText="0">
      <xdr:nvSpPr>
        <xdr:cNvPr id="66" name="Текстовое поле 2"/>
        <xdr:cNvSpPr txBox="1">
          <a:spLocks noChangeArrowheads="1"/>
        </xdr:cNvSpPr>
      </xdr:nvSpPr>
      <xdr:spPr>
        <a:xfrm>
          <a:off x="10591800" y="4200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200025</xdr:rowOff>
    </xdr:from>
    <xdr:to>
      <xdr:col>6</xdr:col>
      <xdr:colOff>104775</xdr:colOff>
      <xdr:row>46</xdr:row>
      <xdr:rowOff>0</xdr:rowOff>
    </xdr:to>
    <xdr:sp fLocksText="0">
      <xdr:nvSpPr>
        <xdr:cNvPr id="67" name="Текстовое поле 1"/>
        <xdr:cNvSpPr txBox="1">
          <a:spLocks noChangeArrowheads="1"/>
        </xdr:cNvSpPr>
      </xdr:nvSpPr>
      <xdr:spPr>
        <a:xfrm>
          <a:off x="3952875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200025</xdr:rowOff>
    </xdr:from>
    <xdr:to>
      <xdr:col>6</xdr:col>
      <xdr:colOff>104775</xdr:colOff>
      <xdr:row>46</xdr:row>
      <xdr:rowOff>0</xdr:rowOff>
    </xdr:to>
    <xdr:sp fLocksText="0">
      <xdr:nvSpPr>
        <xdr:cNvPr id="68" name="Текстовое поле 2"/>
        <xdr:cNvSpPr txBox="1">
          <a:spLocks noChangeArrowheads="1"/>
        </xdr:cNvSpPr>
      </xdr:nvSpPr>
      <xdr:spPr>
        <a:xfrm>
          <a:off x="3952875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200025</xdr:rowOff>
    </xdr:from>
    <xdr:to>
      <xdr:col>7</xdr:col>
      <xdr:colOff>104775</xdr:colOff>
      <xdr:row>46</xdr:row>
      <xdr:rowOff>0</xdr:rowOff>
    </xdr:to>
    <xdr:sp fLocksText="0">
      <xdr:nvSpPr>
        <xdr:cNvPr id="69" name="Текстовое поле 1"/>
        <xdr:cNvSpPr txBox="1">
          <a:spLocks noChangeArrowheads="1"/>
        </xdr:cNvSpPr>
      </xdr:nvSpPr>
      <xdr:spPr>
        <a:xfrm>
          <a:off x="4867275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200025</xdr:rowOff>
    </xdr:from>
    <xdr:to>
      <xdr:col>7</xdr:col>
      <xdr:colOff>104775</xdr:colOff>
      <xdr:row>46</xdr:row>
      <xdr:rowOff>0</xdr:rowOff>
    </xdr:to>
    <xdr:sp fLocksText="0">
      <xdr:nvSpPr>
        <xdr:cNvPr id="70" name="Текстовое поле 2"/>
        <xdr:cNvSpPr txBox="1">
          <a:spLocks noChangeArrowheads="1"/>
        </xdr:cNvSpPr>
      </xdr:nvSpPr>
      <xdr:spPr>
        <a:xfrm>
          <a:off x="4867275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200025</xdr:rowOff>
    </xdr:from>
    <xdr:to>
      <xdr:col>8</xdr:col>
      <xdr:colOff>0</xdr:colOff>
      <xdr:row>46</xdr:row>
      <xdr:rowOff>0</xdr:rowOff>
    </xdr:to>
    <xdr:sp fLocksText="0">
      <xdr:nvSpPr>
        <xdr:cNvPr id="71" name="Текстовое поле 1"/>
        <xdr:cNvSpPr txBox="1">
          <a:spLocks noChangeArrowheads="1"/>
        </xdr:cNvSpPr>
      </xdr:nvSpPr>
      <xdr:spPr>
        <a:xfrm>
          <a:off x="5457825" y="10753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200025</xdr:rowOff>
    </xdr:from>
    <xdr:to>
      <xdr:col>8</xdr:col>
      <xdr:colOff>0</xdr:colOff>
      <xdr:row>46</xdr:row>
      <xdr:rowOff>0</xdr:rowOff>
    </xdr:to>
    <xdr:sp fLocksText="0">
      <xdr:nvSpPr>
        <xdr:cNvPr id="72" name="Текстовое поле 2"/>
        <xdr:cNvSpPr txBox="1">
          <a:spLocks noChangeArrowheads="1"/>
        </xdr:cNvSpPr>
      </xdr:nvSpPr>
      <xdr:spPr>
        <a:xfrm>
          <a:off x="5457825" y="10753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200025</xdr:rowOff>
    </xdr:from>
    <xdr:to>
      <xdr:col>8</xdr:col>
      <xdr:colOff>0</xdr:colOff>
      <xdr:row>46</xdr:row>
      <xdr:rowOff>0</xdr:rowOff>
    </xdr:to>
    <xdr:sp fLocksText="0">
      <xdr:nvSpPr>
        <xdr:cNvPr id="73" name="Текстовое поле 1"/>
        <xdr:cNvSpPr txBox="1">
          <a:spLocks noChangeArrowheads="1"/>
        </xdr:cNvSpPr>
      </xdr:nvSpPr>
      <xdr:spPr>
        <a:xfrm>
          <a:off x="5457825" y="10753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200025</xdr:rowOff>
    </xdr:from>
    <xdr:to>
      <xdr:col>8</xdr:col>
      <xdr:colOff>0</xdr:colOff>
      <xdr:row>46</xdr:row>
      <xdr:rowOff>0</xdr:rowOff>
    </xdr:to>
    <xdr:sp fLocksText="0">
      <xdr:nvSpPr>
        <xdr:cNvPr id="74" name="Текстовое поле 2"/>
        <xdr:cNvSpPr txBox="1">
          <a:spLocks noChangeArrowheads="1"/>
        </xdr:cNvSpPr>
      </xdr:nvSpPr>
      <xdr:spPr>
        <a:xfrm>
          <a:off x="5457825" y="10753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200025</xdr:rowOff>
    </xdr:from>
    <xdr:to>
      <xdr:col>9</xdr:col>
      <xdr:colOff>104775</xdr:colOff>
      <xdr:row>46</xdr:row>
      <xdr:rowOff>0</xdr:rowOff>
    </xdr:to>
    <xdr:sp fLocksText="0">
      <xdr:nvSpPr>
        <xdr:cNvPr id="75" name="Текстовое поле 1"/>
        <xdr:cNvSpPr txBox="1">
          <a:spLocks noChangeArrowheads="1"/>
        </xdr:cNvSpPr>
      </xdr:nvSpPr>
      <xdr:spPr>
        <a:xfrm>
          <a:off x="6038850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200025</xdr:rowOff>
    </xdr:from>
    <xdr:to>
      <xdr:col>9</xdr:col>
      <xdr:colOff>104775</xdr:colOff>
      <xdr:row>46</xdr:row>
      <xdr:rowOff>0</xdr:rowOff>
    </xdr:to>
    <xdr:sp fLocksText="0">
      <xdr:nvSpPr>
        <xdr:cNvPr id="76" name="Текстовое поле 2"/>
        <xdr:cNvSpPr txBox="1">
          <a:spLocks noChangeArrowheads="1"/>
        </xdr:cNvSpPr>
      </xdr:nvSpPr>
      <xdr:spPr>
        <a:xfrm>
          <a:off x="6038850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200025</xdr:rowOff>
    </xdr:from>
    <xdr:to>
      <xdr:col>10</xdr:col>
      <xdr:colOff>104775</xdr:colOff>
      <xdr:row>46</xdr:row>
      <xdr:rowOff>0</xdr:rowOff>
    </xdr:to>
    <xdr:sp fLocksText="0">
      <xdr:nvSpPr>
        <xdr:cNvPr id="77" name="Текстовое поле 1"/>
        <xdr:cNvSpPr txBox="1">
          <a:spLocks noChangeArrowheads="1"/>
        </xdr:cNvSpPr>
      </xdr:nvSpPr>
      <xdr:spPr>
        <a:xfrm>
          <a:off x="6991350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200025</xdr:rowOff>
    </xdr:from>
    <xdr:to>
      <xdr:col>10</xdr:col>
      <xdr:colOff>104775</xdr:colOff>
      <xdr:row>46</xdr:row>
      <xdr:rowOff>0</xdr:rowOff>
    </xdr:to>
    <xdr:sp fLocksText="0">
      <xdr:nvSpPr>
        <xdr:cNvPr id="78" name="Текстовое поле 2"/>
        <xdr:cNvSpPr txBox="1">
          <a:spLocks noChangeArrowheads="1"/>
        </xdr:cNvSpPr>
      </xdr:nvSpPr>
      <xdr:spPr>
        <a:xfrm>
          <a:off x="6991350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200025</xdr:rowOff>
    </xdr:from>
    <xdr:to>
      <xdr:col>11</xdr:col>
      <xdr:colOff>104775</xdr:colOff>
      <xdr:row>46</xdr:row>
      <xdr:rowOff>0</xdr:rowOff>
    </xdr:to>
    <xdr:sp fLocksText="0">
      <xdr:nvSpPr>
        <xdr:cNvPr id="79" name="Текстовое поле 1"/>
        <xdr:cNvSpPr txBox="1">
          <a:spLocks noChangeArrowheads="1"/>
        </xdr:cNvSpPr>
      </xdr:nvSpPr>
      <xdr:spPr>
        <a:xfrm>
          <a:off x="7905750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200025</xdr:rowOff>
    </xdr:from>
    <xdr:to>
      <xdr:col>11</xdr:col>
      <xdr:colOff>104775</xdr:colOff>
      <xdr:row>46</xdr:row>
      <xdr:rowOff>0</xdr:rowOff>
    </xdr:to>
    <xdr:sp fLocksText="0">
      <xdr:nvSpPr>
        <xdr:cNvPr id="80" name="Текстовое поле 2"/>
        <xdr:cNvSpPr txBox="1">
          <a:spLocks noChangeArrowheads="1"/>
        </xdr:cNvSpPr>
      </xdr:nvSpPr>
      <xdr:spPr>
        <a:xfrm>
          <a:off x="7905750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200025</xdr:rowOff>
    </xdr:from>
    <xdr:to>
      <xdr:col>13</xdr:col>
      <xdr:colOff>104775</xdr:colOff>
      <xdr:row>46</xdr:row>
      <xdr:rowOff>0</xdr:rowOff>
    </xdr:to>
    <xdr:sp fLocksText="0">
      <xdr:nvSpPr>
        <xdr:cNvPr id="81" name="Текстовое поле 1"/>
        <xdr:cNvSpPr txBox="1">
          <a:spLocks noChangeArrowheads="1"/>
        </xdr:cNvSpPr>
      </xdr:nvSpPr>
      <xdr:spPr>
        <a:xfrm>
          <a:off x="9725025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200025</xdr:rowOff>
    </xdr:from>
    <xdr:to>
      <xdr:col>13</xdr:col>
      <xdr:colOff>104775</xdr:colOff>
      <xdr:row>46</xdr:row>
      <xdr:rowOff>0</xdr:rowOff>
    </xdr:to>
    <xdr:sp fLocksText="0">
      <xdr:nvSpPr>
        <xdr:cNvPr id="82" name="Текстовое поле 2"/>
        <xdr:cNvSpPr txBox="1">
          <a:spLocks noChangeArrowheads="1"/>
        </xdr:cNvSpPr>
      </xdr:nvSpPr>
      <xdr:spPr>
        <a:xfrm>
          <a:off x="9725025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200025</xdr:rowOff>
    </xdr:from>
    <xdr:to>
      <xdr:col>14</xdr:col>
      <xdr:colOff>104775</xdr:colOff>
      <xdr:row>46</xdr:row>
      <xdr:rowOff>0</xdr:rowOff>
    </xdr:to>
    <xdr:sp fLocksText="0">
      <xdr:nvSpPr>
        <xdr:cNvPr id="83" name="Текстовое поле 1"/>
        <xdr:cNvSpPr txBox="1">
          <a:spLocks noChangeArrowheads="1"/>
        </xdr:cNvSpPr>
      </xdr:nvSpPr>
      <xdr:spPr>
        <a:xfrm>
          <a:off x="10591800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200025</xdr:rowOff>
    </xdr:from>
    <xdr:to>
      <xdr:col>14</xdr:col>
      <xdr:colOff>104775</xdr:colOff>
      <xdr:row>46</xdr:row>
      <xdr:rowOff>0</xdr:rowOff>
    </xdr:to>
    <xdr:sp fLocksText="0">
      <xdr:nvSpPr>
        <xdr:cNvPr id="84" name="Текстовое поле 2"/>
        <xdr:cNvSpPr txBox="1">
          <a:spLocks noChangeArrowheads="1"/>
        </xdr:cNvSpPr>
      </xdr:nvSpPr>
      <xdr:spPr>
        <a:xfrm>
          <a:off x="10591800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200025</xdr:rowOff>
    </xdr:from>
    <xdr:to>
      <xdr:col>7</xdr:col>
      <xdr:colOff>104775</xdr:colOff>
      <xdr:row>46</xdr:row>
      <xdr:rowOff>0</xdr:rowOff>
    </xdr:to>
    <xdr:sp fLocksText="0">
      <xdr:nvSpPr>
        <xdr:cNvPr id="85" name="Текстовое поле 1"/>
        <xdr:cNvSpPr txBox="1">
          <a:spLocks noChangeArrowheads="1"/>
        </xdr:cNvSpPr>
      </xdr:nvSpPr>
      <xdr:spPr>
        <a:xfrm>
          <a:off x="4867275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200025</xdr:rowOff>
    </xdr:from>
    <xdr:to>
      <xdr:col>7</xdr:col>
      <xdr:colOff>104775</xdr:colOff>
      <xdr:row>46</xdr:row>
      <xdr:rowOff>0</xdr:rowOff>
    </xdr:to>
    <xdr:sp fLocksText="0">
      <xdr:nvSpPr>
        <xdr:cNvPr id="86" name="Текстовое поле 2"/>
        <xdr:cNvSpPr txBox="1">
          <a:spLocks noChangeArrowheads="1"/>
        </xdr:cNvSpPr>
      </xdr:nvSpPr>
      <xdr:spPr>
        <a:xfrm>
          <a:off x="4867275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200025</xdr:rowOff>
    </xdr:from>
    <xdr:to>
      <xdr:col>8</xdr:col>
      <xdr:colOff>0</xdr:colOff>
      <xdr:row>46</xdr:row>
      <xdr:rowOff>0</xdr:rowOff>
    </xdr:to>
    <xdr:sp fLocksText="0">
      <xdr:nvSpPr>
        <xdr:cNvPr id="87" name="Текстовое поле 1"/>
        <xdr:cNvSpPr txBox="1">
          <a:spLocks noChangeArrowheads="1"/>
        </xdr:cNvSpPr>
      </xdr:nvSpPr>
      <xdr:spPr>
        <a:xfrm>
          <a:off x="5457825" y="10753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200025</xdr:rowOff>
    </xdr:from>
    <xdr:to>
      <xdr:col>8</xdr:col>
      <xdr:colOff>0</xdr:colOff>
      <xdr:row>46</xdr:row>
      <xdr:rowOff>0</xdr:rowOff>
    </xdr:to>
    <xdr:sp fLocksText="0">
      <xdr:nvSpPr>
        <xdr:cNvPr id="88" name="Текстовое поле 2"/>
        <xdr:cNvSpPr txBox="1">
          <a:spLocks noChangeArrowheads="1"/>
        </xdr:cNvSpPr>
      </xdr:nvSpPr>
      <xdr:spPr>
        <a:xfrm>
          <a:off x="5457825" y="10753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200025</xdr:rowOff>
    </xdr:from>
    <xdr:to>
      <xdr:col>8</xdr:col>
      <xdr:colOff>0</xdr:colOff>
      <xdr:row>46</xdr:row>
      <xdr:rowOff>0</xdr:rowOff>
    </xdr:to>
    <xdr:sp fLocksText="0">
      <xdr:nvSpPr>
        <xdr:cNvPr id="89" name="Текстовое поле 1"/>
        <xdr:cNvSpPr txBox="1">
          <a:spLocks noChangeArrowheads="1"/>
        </xdr:cNvSpPr>
      </xdr:nvSpPr>
      <xdr:spPr>
        <a:xfrm>
          <a:off x="5457825" y="10753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200025</xdr:rowOff>
    </xdr:from>
    <xdr:to>
      <xdr:col>8</xdr:col>
      <xdr:colOff>0</xdr:colOff>
      <xdr:row>46</xdr:row>
      <xdr:rowOff>0</xdr:rowOff>
    </xdr:to>
    <xdr:sp fLocksText="0">
      <xdr:nvSpPr>
        <xdr:cNvPr id="90" name="Текстовое поле 2"/>
        <xdr:cNvSpPr txBox="1">
          <a:spLocks noChangeArrowheads="1"/>
        </xdr:cNvSpPr>
      </xdr:nvSpPr>
      <xdr:spPr>
        <a:xfrm>
          <a:off x="5457825" y="10753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200025</xdr:rowOff>
    </xdr:from>
    <xdr:to>
      <xdr:col>9</xdr:col>
      <xdr:colOff>104775</xdr:colOff>
      <xdr:row>46</xdr:row>
      <xdr:rowOff>0</xdr:rowOff>
    </xdr:to>
    <xdr:sp fLocksText="0">
      <xdr:nvSpPr>
        <xdr:cNvPr id="91" name="Текстовое поле 1"/>
        <xdr:cNvSpPr txBox="1">
          <a:spLocks noChangeArrowheads="1"/>
        </xdr:cNvSpPr>
      </xdr:nvSpPr>
      <xdr:spPr>
        <a:xfrm>
          <a:off x="6038850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200025</xdr:rowOff>
    </xdr:from>
    <xdr:to>
      <xdr:col>9</xdr:col>
      <xdr:colOff>104775</xdr:colOff>
      <xdr:row>46</xdr:row>
      <xdr:rowOff>0</xdr:rowOff>
    </xdr:to>
    <xdr:sp fLocksText="0">
      <xdr:nvSpPr>
        <xdr:cNvPr id="92" name="Текстовое поле 2"/>
        <xdr:cNvSpPr txBox="1">
          <a:spLocks noChangeArrowheads="1"/>
        </xdr:cNvSpPr>
      </xdr:nvSpPr>
      <xdr:spPr>
        <a:xfrm>
          <a:off x="6038850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200025</xdr:rowOff>
    </xdr:from>
    <xdr:to>
      <xdr:col>10</xdr:col>
      <xdr:colOff>104775</xdr:colOff>
      <xdr:row>46</xdr:row>
      <xdr:rowOff>0</xdr:rowOff>
    </xdr:to>
    <xdr:sp fLocksText="0">
      <xdr:nvSpPr>
        <xdr:cNvPr id="93" name="Текстовое поле 1"/>
        <xdr:cNvSpPr txBox="1">
          <a:spLocks noChangeArrowheads="1"/>
        </xdr:cNvSpPr>
      </xdr:nvSpPr>
      <xdr:spPr>
        <a:xfrm>
          <a:off x="6991350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200025</xdr:rowOff>
    </xdr:from>
    <xdr:to>
      <xdr:col>10</xdr:col>
      <xdr:colOff>104775</xdr:colOff>
      <xdr:row>46</xdr:row>
      <xdr:rowOff>0</xdr:rowOff>
    </xdr:to>
    <xdr:sp fLocksText="0">
      <xdr:nvSpPr>
        <xdr:cNvPr id="94" name="Текстовое поле 2"/>
        <xdr:cNvSpPr txBox="1">
          <a:spLocks noChangeArrowheads="1"/>
        </xdr:cNvSpPr>
      </xdr:nvSpPr>
      <xdr:spPr>
        <a:xfrm>
          <a:off x="6991350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200025</xdr:rowOff>
    </xdr:from>
    <xdr:to>
      <xdr:col>11</xdr:col>
      <xdr:colOff>104775</xdr:colOff>
      <xdr:row>46</xdr:row>
      <xdr:rowOff>0</xdr:rowOff>
    </xdr:to>
    <xdr:sp fLocksText="0">
      <xdr:nvSpPr>
        <xdr:cNvPr id="95" name="Текстовое поле 1"/>
        <xdr:cNvSpPr txBox="1">
          <a:spLocks noChangeArrowheads="1"/>
        </xdr:cNvSpPr>
      </xdr:nvSpPr>
      <xdr:spPr>
        <a:xfrm>
          <a:off x="7905750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200025</xdr:rowOff>
    </xdr:from>
    <xdr:to>
      <xdr:col>11</xdr:col>
      <xdr:colOff>104775</xdr:colOff>
      <xdr:row>46</xdr:row>
      <xdr:rowOff>0</xdr:rowOff>
    </xdr:to>
    <xdr:sp fLocksText="0">
      <xdr:nvSpPr>
        <xdr:cNvPr id="96" name="Текстовое поле 2"/>
        <xdr:cNvSpPr txBox="1">
          <a:spLocks noChangeArrowheads="1"/>
        </xdr:cNvSpPr>
      </xdr:nvSpPr>
      <xdr:spPr>
        <a:xfrm>
          <a:off x="7905750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200025</xdr:rowOff>
    </xdr:from>
    <xdr:to>
      <xdr:col>13</xdr:col>
      <xdr:colOff>104775</xdr:colOff>
      <xdr:row>46</xdr:row>
      <xdr:rowOff>0</xdr:rowOff>
    </xdr:to>
    <xdr:sp fLocksText="0">
      <xdr:nvSpPr>
        <xdr:cNvPr id="97" name="Текстовое поле 1"/>
        <xdr:cNvSpPr txBox="1">
          <a:spLocks noChangeArrowheads="1"/>
        </xdr:cNvSpPr>
      </xdr:nvSpPr>
      <xdr:spPr>
        <a:xfrm>
          <a:off x="9725025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200025</xdr:rowOff>
    </xdr:from>
    <xdr:to>
      <xdr:col>13</xdr:col>
      <xdr:colOff>104775</xdr:colOff>
      <xdr:row>46</xdr:row>
      <xdr:rowOff>0</xdr:rowOff>
    </xdr:to>
    <xdr:sp fLocksText="0">
      <xdr:nvSpPr>
        <xdr:cNvPr id="98" name="Текстовое поле 2"/>
        <xdr:cNvSpPr txBox="1">
          <a:spLocks noChangeArrowheads="1"/>
        </xdr:cNvSpPr>
      </xdr:nvSpPr>
      <xdr:spPr>
        <a:xfrm>
          <a:off x="9725025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200025</xdr:rowOff>
    </xdr:from>
    <xdr:to>
      <xdr:col>14</xdr:col>
      <xdr:colOff>104775</xdr:colOff>
      <xdr:row>46</xdr:row>
      <xdr:rowOff>0</xdr:rowOff>
    </xdr:to>
    <xdr:sp fLocksText="0">
      <xdr:nvSpPr>
        <xdr:cNvPr id="99" name="Текстовое поле 1"/>
        <xdr:cNvSpPr txBox="1">
          <a:spLocks noChangeArrowheads="1"/>
        </xdr:cNvSpPr>
      </xdr:nvSpPr>
      <xdr:spPr>
        <a:xfrm>
          <a:off x="10591800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200025</xdr:rowOff>
    </xdr:from>
    <xdr:to>
      <xdr:col>14</xdr:col>
      <xdr:colOff>104775</xdr:colOff>
      <xdr:row>46</xdr:row>
      <xdr:rowOff>0</xdr:rowOff>
    </xdr:to>
    <xdr:sp fLocksText="0">
      <xdr:nvSpPr>
        <xdr:cNvPr id="100" name="Текстовое поле 2"/>
        <xdr:cNvSpPr txBox="1">
          <a:spLocks noChangeArrowheads="1"/>
        </xdr:cNvSpPr>
      </xdr:nvSpPr>
      <xdr:spPr>
        <a:xfrm>
          <a:off x="10591800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200025</xdr:rowOff>
    </xdr:from>
    <xdr:to>
      <xdr:col>8</xdr:col>
      <xdr:colOff>0</xdr:colOff>
      <xdr:row>46</xdr:row>
      <xdr:rowOff>0</xdr:rowOff>
    </xdr:to>
    <xdr:sp fLocksText="0">
      <xdr:nvSpPr>
        <xdr:cNvPr id="101" name="Текстовое поле 1"/>
        <xdr:cNvSpPr txBox="1">
          <a:spLocks noChangeArrowheads="1"/>
        </xdr:cNvSpPr>
      </xdr:nvSpPr>
      <xdr:spPr>
        <a:xfrm>
          <a:off x="5457825" y="10753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200025</xdr:rowOff>
    </xdr:from>
    <xdr:to>
      <xdr:col>8</xdr:col>
      <xdr:colOff>0</xdr:colOff>
      <xdr:row>46</xdr:row>
      <xdr:rowOff>0</xdr:rowOff>
    </xdr:to>
    <xdr:sp fLocksText="0">
      <xdr:nvSpPr>
        <xdr:cNvPr id="102" name="Текстовое поле 2"/>
        <xdr:cNvSpPr txBox="1">
          <a:spLocks noChangeArrowheads="1"/>
        </xdr:cNvSpPr>
      </xdr:nvSpPr>
      <xdr:spPr>
        <a:xfrm>
          <a:off x="5457825" y="10753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200025</xdr:rowOff>
    </xdr:from>
    <xdr:to>
      <xdr:col>8</xdr:col>
      <xdr:colOff>0</xdr:colOff>
      <xdr:row>46</xdr:row>
      <xdr:rowOff>0</xdr:rowOff>
    </xdr:to>
    <xdr:sp fLocksText="0">
      <xdr:nvSpPr>
        <xdr:cNvPr id="103" name="Текстовое поле 1"/>
        <xdr:cNvSpPr txBox="1">
          <a:spLocks noChangeArrowheads="1"/>
        </xdr:cNvSpPr>
      </xdr:nvSpPr>
      <xdr:spPr>
        <a:xfrm>
          <a:off x="5457825" y="10753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200025</xdr:rowOff>
    </xdr:from>
    <xdr:to>
      <xdr:col>8</xdr:col>
      <xdr:colOff>0</xdr:colOff>
      <xdr:row>46</xdr:row>
      <xdr:rowOff>0</xdr:rowOff>
    </xdr:to>
    <xdr:sp fLocksText="0">
      <xdr:nvSpPr>
        <xdr:cNvPr id="104" name="Текстовое поле 2"/>
        <xdr:cNvSpPr txBox="1">
          <a:spLocks noChangeArrowheads="1"/>
        </xdr:cNvSpPr>
      </xdr:nvSpPr>
      <xdr:spPr>
        <a:xfrm>
          <a:off x="5457825" y="10753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200025</xdr:rowOff>
    </xdr:from>
    <xdr:to>
      <xdr:col>8</xdr:col>
      <xdr:colOff>0</xdr:colOff>
      <xdr:row>46</xdr:row>
      <xdr:rowOff>0</xdr:rowOff>
    </xdr:to>
    <xdr:sp fLocksText="0">
      <xdr:nvSpPr>
        <xdr:cNvPr id="105" name="Текстовое поле 1"/>
        <xdr:cNvSpPr txBox="1">
          <a:spLocks noChangeArrowheads="1"/>
        </xdr:cNvSpPr>
      </xdr:nvSpPr>
      <xdr:spPr>
        <a:xfrm>
          <a:off x="5457825" y="10753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200025</xdr:rowOff>
    </xdr:from>
    <xdr:to>
      <xdr:col>8</xdr:col>
      <xdr:colOff>0</xdr:colOff>
      <xdr:row>46</xdr:row>
      <xdr:rowOff>0</xdr:rowOff>
    </xdr:to>
    <xdr:sp fLocksText="0">
      <xdr:nvSpPr>
        <xdr:cNvPr id="106" name="Текстовое поле 2"/>
        <xdr:cNvSpPr txBox="1">
          <a:spLocks noChangeArrowheads="1"/>
        </xdr:cNvSpPr>
      </xdr:nvSpPr>
      <xdr:spPr>
        <a:xfrm>
          <a:off x="5457825" y="10753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200025</xdr:rowOff>
    </xdr:from>
    <xdr:to>
      <xdr:col>8</xdr:col>
      <xdr:colOff>0</xdr:colOff>
      <xdr:row>46</xdr:row>
      <xdr:rowOff>0</xdr:rowOff>
    </xdr:to>
    <xdr:sp fLocksText="0">
      <xdr:nvSpPr>
        <xdr:cNvPr id="107" name="Текстовое поле 1"/>
        <xdr:cNvSpPr txBox="1">
          <a:spLocks noChangeArrowheads="1"/>
        </xdr:cNvSpPr>
      </xdr:nvSpPr>
      <xdr:spPr>
        <a:xfrm>
          <a:off x="5457825" y="10753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200025</xdr:rowOff>
    </xdr:from>
    <xdr:to>
      <xdr:col>8</xdr:col>
      <xdr:colOff>0</xdr:colOff>
      <xdr:row>46</xdr:row>
      <xdr:rowOff>0</xdr:rowOff>
    </xdr:to>
    <xdr:sp fLocksText="0">
      <xdr:nvSpPr>
        <xdr:cNvPr id="108" name="Текстовое поле 2"/>
        <xdr:cNvSpPr txBox="1">
          <a:spLocks noChangeArrowheads="1"/>
        </xdr:cNvSpPr>
      </xdr:nvSpPr>
      <xdr:spPr>
        <a:xfrm>
          <a:off x="5457825" y="10753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200025</xdr:rowOff>
    </xdr:from>
    <xdr:to>
      <xdr:col>9</xdr:col>
      <xdr:colOff>104775</xdr:colOff>
      <xdr:row>46</xdr:row>
      <xdr:rowOff>0</xdr:rowOff>
    </xdr:to>
    <xdr:sp fLocksText="0">
      <xdr:nvSpPr>
        <xdr:cNvPr id="109" name="Текстовое поле 1"/>
        <xdr:cNvSpPr txBox="1">
          <a:spLocks noChangeArrowheads="1"/>
        </xdr:cNvSpPr>
      </xdr:nvSpPr>
      <xdr:spPr>
        <a:xfrm>
          <a:off x="6038850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200025</xdr:rowOff>
    </xdr:from>
    <xdr:to>
      <xdr:col>9</xdr:col>
      <xdr:colOff>104775</xdr:colOff>
      <xdr:row>46</xdr:row>
      <xdr:rowOff>0</xdr:rowOff>
    </xdr:to>
    <xdr:sp fLocksText="0">
      <xdr:nvSpPr>
        <xdr:cNvPr id="110" name="Текстовое поле 2"/>
        <xdr:cNvSpPr txBox="1">
          <a:spLocks noChangeArrowheads="1"/>
        </xdr:cNvSpPr>
      </xdr:nvSpPr>
      <xdr:spPr>
        <a:xfrm>
          <a:off x="6038850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200025</xdr:rowOff>
    </xdr:from>
    <xdr:to>
      <xdr:col>9</xdr:col>
      <xdr:colOff>104775</xdr:colOff>
      <xdr:row>46</xdr:row>
      <xdr:rowOff>0</xdr:rowOff>
    </xdr:to>
    <xdr:sp fLocksText="0">
      <xdr:nvSpPr>
        <xdr:cNvPr id="111" name="Текстовое поле 1"/>
        <xdr:cNvSpPr txBox="1">
          <a:spLocks noChangeArrowheads="1"/>
        </xdr:cNvSpPr>
      </xdr:nvSpPr>
      <xdr:spPr>
        <a:xfrm>
          <a:off x="6038850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200025</xdr:rowOff>
    </xdr:from>
    <xdr:to>
      <xdr:col>9</xdr:col>
      <xdr:colOff>104775</xdr:colOff>
      <xdr:row>46</xdr:row>
      <xdr:rowOff>0</xdr:rowOff>
    </xdr:to>
    <xdr:sp fLocksText="0">
      <xdr:nvSpPr>
        <xdr:cNvPr id="112" name="Текстовое поле 2"/>
        <xdr:cNvSpPr txBox="1">
          <a:spLocks noChangeArrowheads="1"/>
        </xdr:cNvSpPr>
      </xdr:nvSpPr>
      <xdr:spPr>
        <a:xfrm>
          <a:off x="6038850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200025</xdr:rowOff>
    </xdr:from>
    <xdr:to>
      <xdr:col>10</xdr:col>
      <xdr:colOff>104775</xdr:colOff>
      <xdr:row>46</xdr:row>
      <xdr:rowOff>0</xdr:rowOff>
    </xdr:to>
    <xdr:sp fLocksText="0">
      <xdr:nvSpPr>
        <xdr:cNvPr id="113" name="Текстовое поле 1"/>
        <xdr:cNvSpPr txBox="1">
          <a:spLocks noChangeArrowheads="1"/>
        </xdr:cNvSpPr>
      </xdr:nvSpPr>
      <xdr:spPr>
        <a:xfrm>
          <a:off x="6991350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200025</xdr:rowOff>
    </xdr:from>
    <xdr:to>
      <xdr:col>10</xdr:col>
      <xdr:colOff>104775</xdr:colOff>
      <xdr:row>46</xdr:row>
      <xdr:rowOff>0</xdr:rowOff>
    </xdr:to>
    <xdr:sp fLocksText="0">
      <xdr:nvSpPr>
        <xdr:cNvPr id="114" name="Текстовое поле 2"/>
        <xdr:cNvSpPr txBox="1">
          <a:spLocks noChangeArrowheads="1"/>
        </xdr:cNvSpPr>
      </xdr:nvSpPr>
      <xdr:spPr>
        <a:xfrm>
          <a:off x="6991350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200025</xdr:rowOff>
    </xdr:from>
    <xdr:to>
      <xdr:col>10</xdr:col>
      <xdr:colOff>104775</xdr:colOff>
      <xdr:row>46</xdr:row>
      <xdr:rowOff>0</xdr:rowOff>
    </xdr:to>
    <xdr:sp fLocksText="0">
      <xdr:nvSpPr>
        <xdr:cNvPr id="115" name="Текстовое поле 1"/>
        <xdr:cNvSpPr txBox="1">
          <a:spLocks noChangeArrowheads="1"/>
        </xdr:cNvSpPr>
      </xdr:nvSpPr>
      <xdr:spPr>
        <a:xfrm>
          <a:off x="6991350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200025</xdr:rowOff>
    </xdr:from>
    <xdr:to>
      <xdr:col>10</xdr:col>
      <xdr:colOff>104775</xdr:colOff>
      <xdr:row>46</xdr:row>
      <xdr:rowOff>0</xdr:rowOff>
    </xdr:to>
    <xdr:sp fLocksText="0">
      <xdr:nvSpPr>
        <xdr:cNvPr id="116" name="Текстовое поле 2"/>
        <xdr:cNvSpPr txBox="1">
          <a:spLocks noChangeArrowheads="1"/>
        </xdr:cNvSpPr>
      </xdr:nvSpPr>
      <xdr:spPr>
        <a:xfrm>
          <a:off x="6991350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200025</xdr:rowOff>
    </xdr:from>
    <xdr:to>
      <xdr:col>11</xdr:col>
      <xdr:colOff>104775</xdr:colOff>
      <xdr:row>46</xdr:row>
      <xdr:rowOff>0</xdr:rowOff>
    </xdr:to>
    <xdr:sp fLocksText="0">
      <xdr:nvSpPr>
        <xdr:cNvPr id="117" name="Текстовое поле 1"/>
        <xdr:cNvSpPr txBox="1">
          <a:spLocks noChangeArrowheads="1"/>
        </xdr:cNvSpPr>
      </xdr:nvSpPr>
      <xdr:spPr>
        <a:xfrm>
          <a:off x="7905750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200025</xdr:rowOff>
    </xdr:from>
    <xdr:to>
      <xdr:col>11</xdr:col>
      <xdr:colOff>104775</xdr:colOff>
      <xdr:row>46</xdr:row>
      <xdr:rowOff>0</xdr:rowOff>
    </xdr:to>
    <xdr:sp fLocksText="0">
      <xdr:nvSpPr>
        <xdr:cNvPr id="118" name="Текстовое поле 2"/>
        <xdr:cNvSpPr txBox="1">
          <a:spLocks noChangeArrowheads="1"/>
        </xdr:cNvSpPr>
      </xdr:nvSpPr>
      <xdr:spPr>
        <a:xfrm>
          <a:off x="7905750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200025</xdr:rowOff>
    </xdr:from>
    <xdr:to>
      <xdr:col>11</xdr:col>
      <xdr:colOff>104775</xdr:colOff>
      <xdr:row>46</xdr:row>
      <xdr:rowOff>0</xdr:rowOff>
    </xdr:to>
    <xdr:sp fLocksText="0">
      <xdr:nvSpPr>
        <xdr:cNvPr id="119" name="Текстовое поле 1"/>
        <xdr:cNvSpPr txBox="1">
          <a:spLocks noChangeArrowheads="1"/>
        </xdr:cNvSpPr>
      </xdr:nvSpPr>
      <xdr:spPr>
        <a:xfrm>
          <a:off x="7905750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200025</xdr:rowOff>
    </xdr:from>
    <xdr:to>
      <xdr:col>11</xdr:col>
      <xdr:colOff>104775</xdr:colOff>
      <xdr:row>46</xdr:row>
      <xdr:rowOff>0</xdr:rowOff>
    </xdr:to>
    <xdr:sp fLocksText="0">
      <xdr:nvSpPr>
        <xdr:cNvPr id="120" name="Текстовое поле 2"/>
        <xdr:cNvSpPr txBox="1">
          <a:spLocks noChangeArrowheads="1"/>
        </xdr:cNvSpPr>
      </xdr:nvSpPr>
      <xdr:spPr>
        <a:xfrm>
          <a:off x="7905750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200025</xdr:rowOff>
    </xdr:from>
    <xdr:to>
      <xdr:col>13</xdr:col>
      <xdr:colOff>104775</xdr:colOff>
      <xdr:row>46</xdr:row>
      <xdr:rowOff>0</xdr:rowOff>
    </xdr:to>
    <xdr:sp fLocksText="0">
      <xdr:nvSpPr>
        <xdr:cNvPr id="121" name="Текстовое поле 1"/>
        <xdr:cNvSpPr txBox="1">
          <a:spLocks noChangeArrowheads="1"/>
        </xdr:cNvSpPr>
      </xdr:nvSpPr>
      <xdr:spPr>
        <a:xfrm>
          <a:off x="9725025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200025</xdr:rowOff>
    </xdr:from>
    <xdr:to>
      <xdr:col>13</xdr:col>
      <xdr:colOff>104775</xdr:colOff>
      <xdr:row>46</xdr:row>
      <xdr:rowOff>0</xdr:rowOff>
    </xdr:to>
    <xdr:sp fLocksText="0">
      <xdr:nvSpPr>
        <xdr:cNvPr id="122" name="Текстовое поле 2"/>
        <xdr:cNvSpPr txBox="1">
          <a:spLocks noChangeArrowheads="1"/>
        </xdr:cNvSpPr>
      </xdr:nvSpPr>
      <xdr:spPr>
        <a:xfrm>
          <a:off x="9725025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200025</xdr:rowOff>
    </xdr:from>
    <xdr:to>
      <xdr:col>13</xdr:col>
      <xdr:colOff>104775</xdr:colOff>
      <xdr:row>46</xdr:row>
      <xdr:rowOff>0</xdr:rowOff>
    </xdr:to>
    <xdr:sp fLocksText="0">
      <xdr:nvSpPr>
        <xdr:cNvPr id="123" name="Текстовое поле 1"/>
        <xdr:cNvSpPr txBox="1">
          <a:spLocks noChangeArrowheads="1"/>
        </xdr:cNvSpPr>
      </xdr:nvSpPr>
      <xdr:spPr>
        <a:xfrm>
          <a:off x="9725025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200025</xdr:rowOff>
    </xdr:from>
    <xdr:to>
      <xdr:col>13</xdr:col>
      <xdr:colOff>104775</xdr:colOff>
      <xdr:row>46</xdr:row>
      <xdr:rowOff>0</xdr:rowOff>
    </xdr:to>
    <xdr:sp fLocksText="0">
      <xdr:nvSpPr>
        <xdr:cNvPr id="124" name="Текстовое поле 2"/>
        <xdr:cNvSpPr txBox="1">
          <a:spLocks noChangeArrowheads="1"/>
        </xdr:cNvSpPr>
      </xdr:nvSpPr>
      <xdr:spPr>
        <a:xfrm>
          <a:off x="9725025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200025</xdr:rowOff>
    </xdr:from>
    <xdr:to>
      <xdr:col>14</xdr:col>
      <xdr:colOff>104775</xdr:colOff>
      <xdr:row>46</xdr:row>
      <xdr:rowOff>0</xdr:rowOff>
    </xdr:to>
    <xdr:sp fLocksText="0">
      <xdr:nvSpPr>
        <xdr:cNvPr id="125" name="Текстовое поле 1"/>
        <xdr:cNvSpPr txBox="1">
          <a:spLocks noChangeArrowheads="1"/>
        </xdr:cNvSpPr>
      </xdr:nvSpPr>
      <xdr:spPr>
        <a:xfrm>
          <a:off x="10591800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200025</xdr:rowOff>
    </xdr:from>
    <xdr:to>
      <xdr:col>14</xdr:col>
      <xdr:colOff>104775</xdr:colOff>
      <xdr:row>46</xdr:row>
      <xdr:rowOff>0</xdr:rowOff>
    </xdr:to>
    <xdr:sp fLocksText="0">
      <xdr:nvSpPr>
        <xdr:cNvPr id="126" name="Текстовое поле 2"/>
        <xdr:cNvSpPr txBox="1">
          <a:spLocks noChangeArrowheads="1"/>
        </xdr:cNvSpPr>
      </xdr:nvSpPr>
      <xdr:spPr>
        <a:xfrm>
          <a:off x="10591800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200025</xdr:rowOff>
    </xdr:from>
    <xdr:to>
      <xdr:col>14</xdr:col>
      <xdr:colOff>104775</xdr:colOff>
      <xdr:row>46</xdr:row>
      <xdr:rowOff>0</xdr:rowOff>
    </xdr:to>
    <xdr:sp fLocksText="0">
      <xdr:nvSpPr>
        <xdr:cNvPr id="127" name="Текстовое поле 1"/>
        <xdr:cNvSpPr txBox="1">
          <a:spLocks noChangeArrowheads="1"/>
        </xdr:cNvSpPr>
      </xdr:nvSpPr>
      <xdr:spPr>
        <a:xfrm>
          <a:off x="10591800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200025</xdr:rowOff>
    </xdr:from>
    <xdr:to>
      <xdr:col>14</xdr:col>
      <xdr:colOff>104775</xdr:colOff>
      <xdr:row>46</xdr:row>
      <xdr:rowOff>0</xdr:rowOff>
    </xdr:to>
    <xdr:sp fLocksText="0">
      <xdr:nvSpPr>
        <xdr:cNvPr id="128" name="Текстовое поле 2"/>
        <xdr:cNvSpPr txBox="1">
          <a:spLocks noChangeArrowheads="1"/>
        </xdr:cNvSpPr>
      </xdr:nvSpPr>
      <xdr:spPr>
        <a:xfrm>
          <a:off x="10591800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200025</xdr:rowOff>
    </xdr:from>
    <xdr:to>
      <xdr:col>5</xdr:col>
      <xdr:colOff>104775</xdr:colOff>
      <xdr:row>46</xdr:row>
      <xdr:rowOff>0</xdr:rowOff>
    </xdr:to>
    <xdr:sp fLocksText="0">
      <xdr:nvSpPr>
        <xdr:cNvPr id="129" name="Текстовое поле 1"/>
        <xdr:cNvSpPr txBox="1">
          <a:spLocks noChangeArrowheads="1"/>
        </xdr:cNvSpPr>
      </xdr:nvSpPr>
      <xdr:spPr>
        <a:xfrm>
          <a:off x="3009900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200025</xdr:rowOff>
    </xdr:from>
    <xdr:to>
      <xdr:col>5</xdr:col>
      <xdr:colOff>104775</xdr:colOff>
      <xdr:row>46</xdr:row>
      <xdr:rowOff>0</xdr:rowOff>
    </xdr:to>
    <xdr:sp fLocksText="0">
      <xdr:nvSpPr>
        <xdr:cNvPr id="130" name="Текстовое поле 2"/>
        <xdr:cNvSpPr txBox="1">
          <a:spLocks noChangeArrowheads="1"/>
        </xdr:cNvSpPr>
      </xdr:nvSpPr>
      <xdr:spPr>
        <a:xfrm>
          <a:off x="3009900" y="107537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12"/>
  <sheetViews>
    <sheetView showZeros="0" tabSelected="1" view="pageBreakPreview" zoomScale="70" zoomScaleNormal="80" zoomScaleSheetLayoutView="70" zoomScalePageLayoutView="0" workbookViewId="0" topLeftCell="A160">
      <selection activeCell="B68" sqref="B68"/>
    </sheetView>
  </sheetViews>
  <sheetFormatPr defaultColWidth="9.140625" defaultRowHeight="12.75"/>
  <cols>
    <col min="1" max="1" width="5.28125" style="1" customWidth="1"/>
    <col min="2" max="2" width="22.00390625" style="2" customWidth="1"/>
    <col min="3" max="3" width="11.57421875" style="3" hidden="1" customWidth="1"/>
    <col min="4" max="4" width="10.8515625" style="3" customWidth="1"/>
    <col min="5" max="5" width="7.00390625" style="3" customWidth="1"/>
    <col min="6" max="6" width="14.140625" style="1" customWidth="1"/>
    <col min="7" max="7" width="13.7109375" style="1" customWidth="1"/>
    <col min="8" max="8" width="8.8515625" style="1" customWidth="1"/>
    <col min="9" max="9" width="8.7109375" style="1" customWidth="1"/>
    <col min="10" max="10" width="14.28125" style="1" customWidth="1"/>
    <col min="11" max="11" width="13.7109375" style="1" customWidth="1"/>
    <col min="12" max="12" width="12.140625" style="1" customWidth="1"/>
    <col min="13" max="13" width="15.140625" style="1" customWidth="1"/>
    <col min="14" max="14" width="13.00390625" style="1" customWidth="1"/>
    <col min="15" max="15" width="14.00390625" style="1" customWidth="1"/>
    <col min="16" max="16" width="15.140625" style="1" customWidth="1"/>
    <col min="17" max="17" width="13.28125" style="1" customWidth="1"/>
    <col min="18" max="18" width="17.421875" style="1" customWidth="1"/>
    <col min="19" max="19" width="18.00390625" style="1" customWidth="1"/>
    <col min="20" max="20" width="15.140625" style="1" customWidth="1"/>
    <col min="21" max="21" width="12.7109375" style="2" customWidth="1"/>
    <col min="22" max="22" width="11.28125" style="2" customWidth="1"/>
    <col min="23" max="23" width="13.57421875" style="2" customWidth="1"/>
    <col min="24" max="24" width="15.8515625" style="2" customWidth="1"/>
    <col min="25" max="25" width="14.28125" style="2" customWidth="1"/>
    <col min="26" max="16384" width="9.140625" style="2" customWidth="1"/>
  </cols>
  <sheetData>
    <row r="1" spans="1:23" ht="18">
      <c r="A1" s="251" t="s">
        <v>104</v>
      </c>
      <c r="B1" s="251"/>
      <c r="C1" s="251"/>
      <c r="D1" s="251"/>
      <c r="E1" s="251"/>
      <c r="F1" s="251"/>
      <c r="G1" s="5"/>
      <c r="H1" s="5"/>
      <c r="I1" s="5"/>
      <c r="J1" s="5"/>
      <c r="K1" s="5"/>
      <c r="L1" s="5"/>
      <c r="M1" s="239" t="s">
        <v>0</v>
      </c>
      <c r="N1" s="239"/>
      <c r="O1" s="239"/>
      <c r="P1" s="239"/>
      <c r="Q1" s="239"/>
      <c r="R1" s="239"/>
      <c r="S1" s="239"/>
      <c r="T1" s="5"/>
      <c r="U1" s="5"/>
      <c r="V1" s="5"/>
      <c r="W1" s="5"/>
    </row>
    <row r="2" spans="1:23" ht="18">
      <c r="A2" s="6" t="s">
        <v>105</v>
      </c>
      <c r="B2" s="6"/>
      <c r="C2" s="6"/>
      <c r="D2" s="6"/>
      <c r="E2" s="6"/>
      <c r="F2" s="6"/>
      <c r="G2" s="5"/>
      <c r="H2" s="5"/>
      <c r="I2" s="5"/>
      <c r="M2" s="7" t="s">
        <v>1</v>
      </c>
      <c r="N2" s="5"/>
      <c r="O2" s="5"/>
      <c r="P2" s="4">
        <f>D236+D253</f>
        <v>146.55</v>
      </c>
      <c r="Q2" s="4"/>
      <c r="R2" s="5"/>
      <c r="S2" s="5"/>
      <c r="T2" s="5"/>
      <c r="U2" s="5">
        <v>33.9</v>
      </c>
      <c r="V2" s="66">
        <v>0</v>
      </c>
      <c r="W2" s="5"/>
    </row>
    <row r="3" spans="1:23" ht="15.75" customHeight="1">
      <c r="A3" s="8" t="s">
        <v>2</v>
      </c>
      <c r="B3" s="9"/>
      <c r="C3" s="10"/>
      <c r="D3" s="10"/>
      <c r="E3" s="9"/>
      <c r="F3" s="9"/>
      <c r="G3" s="11"/>
      <c r="H3" s="11"/>
      <c r="I3" s="11"/>
      <c r="M3" s="7" t="s">
        <v>32</v>
      </c>
      <c r="N3" s="12"/>
      <c r="O3" s="12"/>
      <c r="P3" s="7"/>
      <c r="Q3" s="7"/>
      <c r="R3" s="250">
        <f>R254</f>
        <v>848875</v>
      </c>
      <c r="S3" s="250"/>
      <c r="T3" s="11"/>
      <c r="U3" s="13"/>
      <c r="V3" s="13"/>
      <c r="W3" s="13"/>
    </row>
    <row r="4" spans="1:23" ht="18">
      <c r="A4" s="9" t="s">
        <v>70</v>
      </c>
      <c r="B4" s="9"/>
      <c r="C4" s="10"/>
      <c r="D4" s="10"/>
      <c r="E4" s="9"/>
      <c r="F4" s="9"/>
      <c r="G4" s="11"/>
      <c r="H4" s="11"/>
      <c r="I4" s="11"/>
      <c r="L4" s="12"/>
      <c r="M4" s="254" t="s">
        <v>146</v>
      </c>
      <c r="N4" s="254"/>
      <c r="O4" s="254"/>
      <c r="P4" s="254"/>
      <c r="Q4" s="254"/>
      <c r="R4" s="254"/>
      <c r="S4" s="254"/>
      <c r="U4" s="13"/>
      <c r="V4" s="13"/>
      <c r="W4" s="13"/>
    </row>
    <row r="5" spans="1:26" ht="18">
      <c r="A5" s="252" t="s">
        <v>93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14"/>
      <c r="N5" s="12"/>
      <c r="O5" s="12"/>
      <c r="P5" s="7"/>
      <c r="Q5" s="7"/>
      <c r="R5" s="15"/>
      <c r="S5" s="15"/>
      <c r="T5" s="11"/>
      <c r="U5" s="13"/>
      <c r="V5" s="64" t="s">
        <v>3</v>
      </c>
      <c r="W5" s="16"/>
      <c r="Y5" s="48"/>
      <c r="Z5" s="16"/>
    </row>
    <row r="6" spans="1:26" ht="18">
      <c r="A6" s="252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14" t="s">
        <v>78</v>
      </c>
      <c r="N6" s="12"/>
      <c r="O6" s="12"/>
      <c r="P6" s="7"/>
      <c r="Q6" s="115"/>
      <c r="R6" s="45"/>
      <c r="S6" s="15" t="s">
        <v>79</v>
      </c>
      <c r="T6" s="11"/>
      <c r="U6" s="13"/>
      <c r="V6" s="69"/>
      <c r="W6" s="56"/>
      <c r="Y6" s="55"/>
      <c r="Z6" s="56"/>
    </row>
    <row r="7" spans="1:26" ht="30" customHeight="1">
      <c r="A7" s="252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14"/>
      <c r="N7" s="12"/>
      <c r="O7" s="37"/>
      <c r="P7" s="43"/>
      <c r="Q7" s="117"/>
      <c r="R7" s="45"/>
      <c r="S7" s="15"/>
      <c r="T7" s="11"/>
      <c r="U7" s="13"/>
      <c r="V7" s="69">
        <v>2</v>
      </c>
      <c r="W7" s="56"/>
      <c r="Y7" s="55"/>
      <c r="Z7" s="56"/>
    </row>
    <row r="8" spans="1:20" ht="18.75" customHeight="1">
      <c r="A8" s="9"/>
      <c r="B8" s="241" t="s">
        <v>106</v>
      </c>
      <c r="C8" s="241"/>
      <c r="D8" s="241"/>
      <c r="E8" s="241"/>
      <c r="F8" s="241"/>
      <c r="G8" s="9"/>
      <c r="H8" s="12"/>
      <c r="I8" s="12"/>
      <c r="L8" s="21"/>
      <c r="M8" s="21" t="s">
        <v>4</v>
      </c>
      <c r="P8" s="21" t="s">
        <v>5</v>
      </c>
      <c r="Q8" s="21"/>
      <c r="R8" s="37"/>
      <c r="S8" s="133">
        <v>2018</v>
      </c>
      <c r="T8" s="49"/>
    </row>
    <row r="9" spans="1:26" ht="12.75" customHeight="1">
      <c r="A9" s="11"/>
      <c r="B9" s="11"/>
      <c r="C9" s="22"/>
      <c r="D9" s="22"/>
      <c r="E9" s="11"/>
      <c r="F9" s="11"/>
      <c r="G9" s="11"/>
      <c r="H9" s="11"/>
      <c r="I9" s="11"/>
      <c r="J9" s="11"/>
      <c r="K9" s="11"/>
      <c r="L9" s="11"/>
      <c r="M9" s="23"/>
      <c r="N9" s="23"/>
      <c r="O9" s="23"/>
      <c r="P9" s="23"/>
      <c r="Q9" s="23"/>
      <c r="R9" s="23"/>
      <c r="S9" s="23"/>
      <c r="T9" s="49"/>
      <c r="Y9" s="48"/>
      <c r="Z9" s="16"/>
    </row>
    <row r="10" spans="2:26" ht="16.5" customHeight="1">
      <c r="B10" s="24"/>
      <c r="P10" s="116"/>
      <c r="Q10" s="2"/>
      <c r="R10" s="134"/>
      <c r="S10" s="25" t="s">
        <v>6</v>
      </c>
      <c r="T10" s="5"/>
      <c r="V10" s="26" t="s">
        <v>7</v>
      </c>
      <c r="W10" s="16"/>
      <c r="Y10" s="18"/>
      <c r="Z10" s="19"/>
    </row>
    <row r="11" spans="20:23" ht="14.25" customHeight="1">
      <c r="T11" s="12"/>
      <c r="V11" s="27">
        <v>1</v>
      </c>
      <c r="W11" s="28" t="s">
        <v>8</v>
      </c>
    </row>
    <row r="12" spans="1:28" ht="15.75" customHeight="1">
      <c r="A12" s="240" t="s">
        <v>9</v>
      </c>
      <c r="B12" s="229" t="s">
        <v>10</v>
      </c>
      <c r="C12" s="243" t="s">
        <v>11</v>
      </c>
      <c r="D12" s="243" t="s">
        <v>11</v>
      </c>
      <c r="E12" s="242" t="s">
        <v>12</v>
      </c>
      <c r="F12" s="229" t="s">
        <v>48</v>
      </c>
      <c r="G12" s="255" t="s">
        <v>13</v>
      </c>
      <c r="H12" s="247" t="s">
        <v>59</v>
      </c>
      <c r="I12" s="253" t="s">
        <v>15</v>
      </c>
      <c r="J12" s="253"/>
      <c r="K12" s="253"/>
      <c r="L12" s="253"/>
      <c r="M12" s="215" t="s">
        <v>14</v>
      </c>
      <c r="N12" s="215"/>
      <c r="O12" s="215"/>
      <c r="P12" s="259" t="s">
        <v>16</v>
      </c>
      <c r="Q12" s="261" t="s">
        <v>107</v>
      </c>
      <c r="R12" s="229" t="s">
        <v>17</v>
      </c>
      <c r="S12" s="229" t="s">
        <v>98</v>
      </c>
      <c r="T12" s="11"/>
      <c r="U12" s="260" t="s">
        <v>33</v>
      </c>
      <c r="V12" s="18"/>
      <c r="W12" s="19"/>
      <c r="Y12" s="264"/>
      <c r="AA12" s="257"/>
      <c r="AB12" s="257"/>
    </row>
    <row r="13" spans="1:28" ht="15.75" customHeight="1">
      <c r="A13" s="240"/>
      <c r="B13" s="229"/>
      <c r="C13" s="243"/>
      <c r="D13" s="243"/>
      <c r="E13" s="242"/>
      <c r="F13" s="229"/>
      <c r="G13" s="255"/>
      <c r="H13" s="248"/>
      <c r="I13" s="230" t="s">
        <v>94</v>
      </c>
      <c r="J13" s="244" t="s">
        <v>95</v>
      </c>
      <c r="K13" s="226" t="s">
        <v>96</v>
      </c>
      <c r="L13" s="226" t="s">
        <v>50</v>
      </c>
      <c r="M13" s="233" t="s">
        <v>18</v>
      </c>
      <c r="N13" s="233" t="s">
        <v>46</v>
      </c>
      <c r="O13" s="256" t="s">
        <v>47</v>
      </c>
      <c r="P13" s="259"/>
      <c r="Q13" s="262"/>
      <c r="R13" s="229"/>
      <c r="S13" s="229"/>
      <c r="T13" s="11"/>
      <c r="U13" s="260"/>
      <c r="V13" s="55"/>
      <c r="W13" s="56"/>
      <c r="Y13" s="264"/>
      <c r="AA13" s="257"/>
      <c r="AB13" s="257"/>
    </row>
    <row r="14" spans="1:28" ht="15.75" customHeight="1">
      <c r="A14" s="240"/>
      <c r="B14" s="229"/>
      <c r="C14" s="243"/>
      <c r="D14" s="243"/>
      <c r="E14" s="242"/>
      <c r="F14" s="229"/>
      <c r="G14" s="255"/>
      <c r="H14" s="248"/>
      <c r="I14" s="231"/>
      <c r="J14" s="245"/>
      <c r="K14" s="227"/>
      <c r="L14" s="227"/>
      <c r="M14" s="233"/>
      <c r="N14" s="233"/>
      <c r="O14" s="256"/>
      <c r="P14" s="259"/>
      <c r="Q14" s="262"/>
      <c r="R14" s="229"/>
      <c r="S14" s="229"/>
      <c r="T14" s="11"/>
      <c r="U14" s="260"/>
      <c r="V14" s="65" t="s">
        <v>19</v>
      </c>
      <c r="W14" s="16"/>
      <c r="Y14" s="264"/>
      <c r="AA14" s="257"/>
      <c r="AB14" s="257"/>
    </row>
    <row r="15" spans="1:28" ht="69.75" customHeight="1">
      <c r="A15" s="240"/>
      <c r="B15" s="229"/>
      <c r="C15" s="243"/>
      <c r="D15" s="243"/>
      <c r="E15" s="242"/>
      <c r="F15" s="229"/>
      <c r="G15" s="255"/>
      <c r="H15" s="249"/>
      <c r="I15" s="232"/>
      <c r="J15" s="246"/>
      <c r="K15" s="228"/>
      <c r="L15" s="228"/>
      <c r="M15" s="233"/>
      <c r="N15" s="233"/>
      <c r="O15" s="256"/>
      <c r="P15" s="259"/>
      <c r="Q15" s="263"/>
      <c r="R15" s="229"/>
      <c r="S15" s="229"/>
      <c r="U15" s="50">
        <v>10</v>
      </c>
      <c r="V15" s="29">
        <v>3</v>
      </c>
      <c r="W15" s="19"/>
      <c r="Y15" s="50"/>
      <c r="AA15" s="258"/>
      <c r="AB15" s="258"/>
    </row>
    <row r="16" spans="1:22" ht="15.75" customHeight="1">
      <c r="A16" s="30">
        <v>1</v>
      </c>
      <c r="B16" s="30">
        <v>2</v>
      </c>
      <c r="C16" s="30">
        <v>3</v>
      </c>
      <c r="D16" s="30">
        <v>3</v>
      </c>
      <c r="E16" s="30">
        <v>4</v>
      </c>
      <c r="F16" s="30">
        <v>5</v>
      </c>
      <c r="G16" s="30">
        <v>6</v>
      </c>
      <c r="H16" s="30">
        <v>7</v>
      </c>
      <c r="I16" s="30">
        <v>8</v>
      </c>
      <c r="J16" s="30">
        <v>9</v>
      </c>
      <c r="K16" s="30">
        <v>10</v>
      </c>
      <c r="L16" s="30">
        <v>11</v>
      </c>
      <c r="M16" s="30">
        <v>12</v>
      </c>
      <c r="N16" s="30">
        <v>13</v>
      </c>
      <c r="O16" s="30">
        <v>14</v>
      </c>
      <c r="P16" s="30">
        <v>15</v>
      </c>
      <c r="Q16" s="30">
        <v>16</v>
      </c>
      <c r="R16" s="30">
        <v>17</v>
      </c>
      <c r="S16" s="30">
        <v>18</v>
      </c>
      <c r="T16" s="51"/>
      <c r="U16" s="31"/>
      <c r="V16" s="1"/>
    </row>
    <row r="17" spans="1:22" ht="15.75" customHeight="1">
      <c r="A17" s="234" t="s">
        <v>65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52">
        <f>S26+S34+S42+S46+S50+S55+S116+S206</f>
        <v>1524619.32</v>
      </c>
      <c r="U17" s="31"/>
      <c r="V17" s="1"/>
    </row>
    <row r="18" spans="1:22" ht="15.75" customHeight="1">
      <c r="A18" s="234" t="s">
        <v>51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51"/>
      <c r="U18" s="31"/>
      <c r="V18" s="1"/>
    </row>
    <row r="19" spans="1:22" ht="15.75" customHeight="1">
      <c r="A19" s="265" t="s">
        <v>34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51"/>
      <c r="U19" s="31"/>
      <c r="V19" s="1"/>
    </row>
    <row r="20" spans="1:22" s="151" customFormat="1" ht="34.5" customHeight="1">
      <c r="A20" s="158">
        <v>1</v>
      </c>
      <c r="B20" s="159" t="s">
        <v>127</v>
      </c>
      <c r="C20" s="80">
        <v>1</v>
      </c>
      <c r="D20" s="80">
        <f>C20</f>
        <v>1</v>
      </c>
      <c r="E20" s="80">
        <v>20</v>
      </c>
      <c r="F20" s="63">
        <v>6414</v>
      </c>
      <c r="G20" s="63">
        <f aca="true" t="shared" si="0" ref="G20:G25">D20*F20</f>
        <v>6414</v>
      </c>
      <c r="H20" s="63"/>
      <c r="I20" s="63"/>
      <c r="J20" s="63">
        <f>G20*0.3</f>
        <v>1924.2</v>
      </c>
      <c r="K20" s="63"/>
      <c r="L20" s="63"/>
      <c r="M20" s="91"/>
      <c r="N20" s="63">
        <f>G20*0.25</f>
        <v>1603.5</v>
      </c>
      <c r="O20" s="63">
        <f>G20*0.15</f>
        <v>962.1</v>
      </c>
      <c r="P20" s="63">
        <f aca="true" t="shared" si="1" ref="P20:P25">SUM(H20:O20)</f>
        <v>4489.8</v>
      </c>
      <c r="Q20" s="63"/>
      <c r="R20" s="63">
        <f aca="true" t="shared" si="2" ref="R20:R25">G20+P20+Q20</f>
        <v>10903.8</v>
      </c>
      <c r="S20" s="63">
        <f aca="true" t="shared" si="3" ref="S20:S25">R20*12</f>
        <v>130845.6</v>
      </c>
      <c r="T20" s="152"/>
      <c r="U20" s="153"/>
      <c r="V20" s="150"/>
    </row>
    <row r="21" spans="1:22" s="151" customFormat="1" ht="35.25" customHeight="1">
      <c r="A21" s="158">
        <v>2</v>
      </c>
      <c r="B21" s="159" t="s">
        <v>128</v>
      </c>
      <c r="C21" s="80">
        <v>1</v>
      </c>
      <c r="D21" s="80">
        <f>C21</f>
        <v>1</v>
      </c>
      <c r="E21" s="80"/>
      <c r="F21" s="63">
        <v>6093</v>
      </c>
      <c r="G21" s="63">
        <f t="shared" si="0"/>
        <v>6093</v>
      </c>
      <c r="H21" s="63"/>
      <c r="I21" s="63"/>
      <c r="J21" s="63">
        <f>G21*0.3</f>
        <v>1827.9</v>
      </c>
      <c r="K21" s="63"/>
      <c r="L21" s="63"/>
      <c r="M21" s="91"/>
      <c r="N21" s="63">
        <f>G21*0.25</f>
        <v>1523.25</v>
      </c>
      <c r="O21" s="63">
        <f>G21*0.15</f>
        <v>913.95</v>
      </c>
      <c r="P21" s="63">
        <f t="shared" si="1"/>
        <v>4265.1</v>
      </c>
      <c r="Q21" s="63"/>
      <c r="R21" s="63">
        <f t="shared" si="2"/>
        <v>10358.1</v>
      </c>
      <c r="S21" s="63">
        <f t="shared" si="3"/>
        <v>124297.2</v>
      </c>
      <c r="T21" s="148"/>
      <c r="U21" s="149"/>
      <c r="V21" s="150"/>
    </row>
    <row r="22" spans="1:22" s="151" customFormat="1" ht="15.75" customHeight="1">
      <c r="A22" s="158">
        <v>3</v>
      </c>
      <c r="B22" s="159" t="s">
        <v>129</v>
      </c>
      <c r="C22" s="80">
        <v>0.5</v>
      </c>
      <c r="D22" s="80">
        <v>0.5</v>
      </c>
      <c r="E22" s="80">
        <v>9</v>
      </c>
      <c r="F22" s="63">
        <v>3048</v>
      </c>
      <c r="G22" s="63">
        <f>D22*F22</f>
        <v>1524</v>
      </c>
      <c r="H22" s="63"/>
      <c r="I22" s="63"/>
      <c r="J22" s="63"/>
      <c r="K22" s="63"/>
      <c r="L22" s="63"/>
      <c r="M22" s="91"/>
      <c r="N22" s="63"/>
      <c r="O22" s="63"/>
      <c r="P22" s="63">
        <f t="shared" si="1"/>
        <v>0</v>
      </c>
      <c r="Q22" s="63">
        <f>(3723-F22)*D22</f>
        <v>337.5</v>
      </c>
      <c r="R22" s="63">
        <f>G22+P22+Q22</f>
        <v>1861.5</v>
      </c>
      <c r="S22" s="63">
        <f>R22*12</f>
        <v>22338</v>
      </c>
      <c r="T22" s="148"/>
      <c r="U22" s="149"/>
      <c r="V22" s="150"/>
    </row>
    <row r="23" spans="1:22" s="151" customFormat="1" ht="15.75" customHeight="1">
      <c r="A23" s="158">
        <v>4</v>
      </c>
      <c r="B23" s="159" t="s">
        <v>126</v>
      </c>
      <c r="C23" s="80">
        <v>0.5</v>
      </c>
      <c r="D23" s="80">
        <v>1</v>
      </c>
      <c r="E23" s="80">
        <v>6</v>
      </c>
      <c r="F23" s="63">
        <v>2555</v>
      </c>
      <c r="G23" s="63">
        <f t="shared" si="0"/>
        <v>2555</v>
      </c>
      <c r="H23" s="63"/>
      <c r="I23" s="63"/>
      <c r="J23" s="63"/>
      <c r="K23" s="63"/>
      <c r="L23" s="63"/>
      <c r="M23" s="91"/>
      <c r="N23" s="63"/>
      <c r="O23" s="63"/>
      <c r="P23" s="63">
        <f t="shared" si="1"/>
        <v>0</v>
      </c>
      <c r="Q23" s="63">
        <f>(3723-F23)*D23</f>
        <v>1168</v>
      </c>
      <c r="R23" s="63">
        <f t="shared" si="2"/>
        <v>3723</v>
      </c>
      <c r="S23" s="63">
        <f t="shared" si="3"/>
        <v>44676</v>
      </c>
      <c r="T23" s="148"/>
      <c r="U23" s="149"/>
      <c r="V23" s="150"/>
    </row>
    <row r="24" spans="1:22" ht="15.75" customHeight="1">
      <c r="A24" s="158">
        <v>6</v>
      </c>
      <c r="B24" s="159" t="s">
        <v>35</v>
      </c>
      <c r="C24" s="80">
        <v>1</v>
      </c>
      <c r="D24" s="80">
        <v>0.5</v>
      </c>
      <c r="E24" s="80">
        <v>9</v>
      </c>
      <c r="F24" s="63">
        <v>3048</v>
      </c>
      <c r="G24" s="63">
        <f t="shared" si="0"/>
        <v>1524</v>
      </c>
      <c r="H24" s="63"/>
      <c r="I24" s="63"/>
      <c r="J24" s="63"/>
      <c r="K24" s="63"/>
      <c r="L24" s="63"/>
      <c r="M24" s="91"/>
      <c r="N24" s="63"/>
      <c r="O24" s="63"/>
      <c r="P24" s="63">
        <f t="shared" si="1"/>
        <v>0</v>
      </c>
      <c r="Q24" s="63">
        <f>(3723-F24)*D24</f>
        <v>337.5</v>
      </c>
      <c r="R24" s="63">
        <f t="shared" si="2"/>
        <v>1861.5</v>
      </c>
      <c r="S24" s="63">
        <f t="shared" si="3"/>
        <v>22338</v>
      </c>
      <c r="T24" s="51"/>
      <c r="U24" s="31"/>
      <c r="V24" s="1"/>
    </row>
    <row r="25" spans="1:22" ht="15.75" customHeight="1">
      <c r="A25" s="158">
        <v>7</v>
      </c>
      <c r="B25" s="159" t="s">
        <v>36</v>
      </c>
      <c r="C25" s="80">
        <v>0.5</v>
      </c>
      <c r="D25" s="80">
        <v>1</v>
      </c>
      <c r="E25" s="80">
        <v>8</v>
      </c>
      <c r="F25" s="63">
        <v>2890</v>
      </c>
      <c r="G25" s="63">
        <f t="shared" si="0"/>
        <v>2890</v>
      </c>
      <c r="H25" s="63"/>
      <c r="I25" s="63"/>
      <c r="J25" s="63"/>
      <c r="K25" s="63"/>
      <c r="L25" s="63"/>
      <c r="M25" s="91"/>
      <c r="N25" s="63"/>
      <c r="O25" s="63"/>
      <c r="P25" s="63">
        <f t="shared" si="1"/>
        <v>0</v>
      </c>
      <c r="Q25" s="63">
        <f>(3723-F25)*D25</f>
        <v>833</v>
      </c>
      <c r="R25" s="63">
        <f t="shared" si="2"/>
        <v>3723</v>
      </c>
      <c r="S25" s="63">
        <f t="shared" si="3"/>
        <v>44676</v>
      </c>
      <c r="T25" s="51"/>
      <c r="U25" s="31"/>
      <c r="V25" s="1"/>
    </row>
    <row r="26" spans="1:22" ht="15.75" customHeight="1">
      <c r="A26" s="146"/>
      <c r="B26" s="147" t="s">
        <v>24</v>
      </c>
      <c r="C26" s="80">
        <f>SUM(C20:C25)</f>
        <v>4.5</v>
      </c>
      <c r="D26" s="80">
        <f>SUM(D20:D25)</f>
        <v>5</v>
      </c>
      <c r="E26" s="80"/>
      <c r="F26" s="63">
        <f>SUM(F20:F25)</f>
        <v>24048</v>
      </c>
      <c r="G26" s="63">
        <f aca="true" t="shared" si="4" ref="G26:S26">SUM(G20:G25)</f>
        <v>21000</v>
      </c>
      <c r="H26" s="63">
        <f t="shared" si="4"/>
        <v>0</v>
      </c>
      <c r="I26" s="63">
        <f t="shared" si="4"/>
        <v>0</v>
      </c>
      <c r="J26" s="63">
        <f t="shared" si="4"/>
        <v>3752.1</v>
      </c>
      <c r="K26" s="63">
        <f t="shared" si="4"/>
        <v>0</v>
      </c>
      <c r="L26" s="63">
        <f t="shared" si="4"/>
        <v>0</v>
      </c>
      <c r="M26" s="63">
        <f t="shared" si="4"/>
        <v>0</v>
      </c>
      <c r="N26" s="63">
        <f t="shared" si="4"/>
        <v>3126.75</v>
      </c>
      <c r="O26" s="63">
        <f t="shared" si="4"/>
        <v>1876.05</v>
      </c>
      <c r="P26" s="63">
        <f t="shared" si="4"/>
        <v>8754.9</v>
      </c>
      <c r="Q26" s="63">
        <f t="shared" si="4"/>
        <v>2676</v>
      </c>
      <c r="R26" s="63">
        <f t="shared" si="4"/>
        <v>32430.9</v>
      </c>
      <c r="S26" s="63">
        <f t="shared" si="4"/>
        <v>389170.8</v>
      </c>
      <c r="T26" s="51">
        <f>R26*12</f>
        <v>389170.8</v>
      </c>
      <c r="U26" s="31"/>
      <c r="V26" s="1"/>
    </row>
    <row r="27" spans="1:22" ht="21" customHeight="1">
      <c r="A27" s="238" t="s">
        <v>37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51"/>
      <c r="U27" s="31"/>
      <c r="V27" s="1"/>
    </row>
    <row r="28" spans="1:22" ht="15.75" customHeight="1">
      <c r="A28" s="236" t="s">
        <v>38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51"/>
      <c r="U28" s="31"/>
      <c r="V28" s="1"/>
    </row>
    <row r="29" spans="1:22" s="151" customFormat="1" ht="15.75" customHeight="1">
      <c r="A29" s="158">
        <v>1</v>
      </c>
      <c r="B29" s="159" t="s">
        <v>130</v>
      </c>
      <c r="C29" s="80">
        <v>1</v>
      </c>
      <c r="D29" s="80">
        <v>0.85</v>
      </c>
      <c r="E29" s="80"/>
      <c r="F29" s="63">
        <v>5022</v>
      </c>
      <c r="G29" s="63">
        <f>D29*F29</f>
        <v>4268.7</v>
      </c>
      <c r="H29" s="63"/>
      <c r="I29" s="63"/>
      <c r="J29" s="63">
        <f>G29*0.3</f>
        <v>1280.61</v>
      </c>
      <c r="K29" s="63"/>
      <c r="L29" s="63"/>
      <c r="M29" s="91"/>
      <c r="N29" s="63"/>
      <c r="O29" s="63"/>
      <c r="P29" s="63">
        <f>SUM(H29:O29)</f>
        <v>1280.61</v>
      </c>
      <c r="Q29" s="63"/>
      <c r="R29" s="63">
        <f>G29+P29+Q29</f>
        <v>5549.31</v>
      </c>
      <c r="S29" s="63">
        <f>R29*12</f>
        <v>66591.72</v>
      </c>
      <c r="T29" s="148"/>
      <c r="U29" s="149"/>
      <c r="V29" s="150"/>
    </row>
    <row r="30" spans="1:22" s="151" customFormat="1" ht="15.75" customHeight="1">
      <c r="A30" s="158">
        <v>2</v>
      </c>
      <c r="B30" s="159" t="s">
        <v>23</v>
      </c>
      <c r="C30" s="80">
        <v>1</v>
      </c>
      <c r="D30" s="80">
        <v>0.75</v>
      </c>
      <c r="E30" s="80">
        <v>13</v>
      </c>
      <c r="F30" s="63">
        <v>4000</v>
      </c>
      <c r="G30" s="63">
        <f>D30*F30</f>
        <v>3000</v>
      </c>
      <c r="H30" s="63"/>
      <c r="I30" s="63"/>
      <c r="J30" s="63">
        <f>G30*0.2</f>
        <v>600</v>
      </c>
      <c r="K30" s="63"/>
      <c r="L30" s="63"/>
      <c r="M30" s="91"/>
      <c r="N30" s="63"/>
      <c r="O30" s="63"/>
      <c r="P30" s="63">
        <f>SUM(H30:O30)</f>
        <v>600</v>
      </c>
      <c r="Q30" s="63"/>
      <c r="R30" s="63">
        <f>G30+P30+Q30</f>
        <v>3600</v>
      </c>
      <c r="S30" s="63">
        <f>R30*12</f>
        <v>43200</v>
      </c>
      <c r="T30" s="148"/>
      <c r="U30" s="149"/>
      <c r="V30" s="150"/>
    </row>
    <row r="31" spans="1:22" s="151" customFormat="1" ht="15.75" customHeight="1">
      <c r="A31" s="158">
        <v>3</v>
      </c>
      <c r="B31" s="159" t="s">
        <v>125</v>
      </c>
      <c r="C31" s="80">
        <v>1</v>
      </c>
      <c r="D31" s="80">
        <v>0.45</v>
      </c>
      <c r="E31" s="80">
        <v>4</v>
      </c>
      <c r="F31" s="63">
        <v>2238</v>
      </c>
      <c r="G31" s="63">
        <f>D31*F31</f>
        <v>1007.1</v>
      </c>
      <c r="H31" s="63"/>
      <c r="I31" s="63"/>
      <c r="J31" s="63"/>
      <c r="K31" s="63"/>
      <c r="L31" s="63"/>
      <c r="M31" s="91"/>
      <c r="N31" s="63"/>
      <c r="O31" s="63"/>
      <c r="P31" s="63">
        <f>SUM(H31:O31)</f>
        <v>0</v>
      </c>
      <c r="Q31" s="63">
        <f>(3723-F31)*D31</f>
        <v>668.25</v>
      </c>
      <c r="R31" s="63">
        <f>G31+P31+Q31</f>
        <v>1675.35</v>
      </c>
      <c r="S31" s="63">
        <f>R31*12</f>
        <v>20104.2</v>
      </c>
      <c r="T31" s="148"/>
      <c r="U31" s="149"/>
      <c r="V31" s="150"/>
    </row>
    <row r="32" spans="1:22" s="151" customFormat="1" ht="15.75" customHeight="1">
      <c r="A32" s="158">
        <v>4</v>
      </c>
      <c r="B32" s="159" t="s">
        <v>23</v>
      </c>
      <c r="C32" s="80">
        <v>1</v>
      </c>
      <c r="D32" s="80">
        <v>0.75</v>
      </c>
      <c r="E32" s="80">
        <v>13</v>
      </c>
      <c r="F32" s="63">
        <v>4000</v>
      </c>
      <c r="G32" s="63">
        <f>D32*F32</f>
        <v>3000</v>
      </c>
      <c r="H32" s="63"/>
      <c r="I32" s="63"/>
      <c r="J32" s="63">
        <f>G32*0.3</f>
        <v>900</v>
      </c>
      <c r="K32" s="63"/>
      <c r="L32" s="63"/>
      <c r="M32" s="91"/>
      <c r="N32" s="63"/>
      <c r="O32" s="63"/>
      <c r="P32" s="63">
        <f>SUM(H32:O32)</f>
        <v>900</v>
      </c>
      <c r="Q32" s="63"/>
      <c r="R32" s="63">
        <f>G32+P32+Q32</f>
        <v>3900</v>
      </c>
      <c r="S32" s="63">
        <f>R32*12</f>
        <v>46800</v>
      </c>
      <c r="T32" s="148"/>
      <c r="U32" s="149"/>
      <c r="V32" s="150"/>
    </row>
    <row r="33" spans="1:22" s="151" customFormat="1" ht="15.75" customHeight="1">
      <c r="A33" s="158">
        <v>5</v>
      </c>
      <c r="B33" s="159" t="s">
        <v>23</v>
      </c>
      <c r="C33" s="80">
        <v>1</v>
      </c>
      <c r="D33" s="80">
        <v>1</v>
      </c>
      <c r="E33" s="80">
        <v>13</v>
      </c>
      <c r="F33" s="63">
        <v>4000</v>
      </c>
      <c r="G33" s="63">
        <f>D33*F33</f>
        <v>4000</v>
      </c>
      <c r="H33" s="63"/>
      <c r="I33" s="63"/>
      <c r="J33" s="63">
        <f>G33*0.2</f>
        <v>800</v>
      </c>
      <c r="K33" s="63"/>
      <c r="L33" s="63"/>
      <c r="M33" s="91"/>
      <c r="N33" s="63"/>
      <c r="O33" s="63"/>
      <c r="P33" s="63">
        <f>SUM(H33:O33)</f>
        <v>800</v>
      </c>
      <c r="Q33" s="63"/>
      <c r="R33" s="63">
        <f>G33+P33+Q33</f>
        <v>4800</v>
      </c>
      <c r="S33" s="63">
        <f>R33*12</f>
        <v>57600</v>
      </c>
      <c r="T33" s="148"/>
      <c r="U33" s="149"/>
      <c r="V33" s="150"/>
    </row>
    <row r="34" spans="1:22" s="151" customFormat="1" ht="15.75" customHeight="1">
      <c r="A34" s="146"/>
      <c r="B34" s="147" t="s">
        <v>24</v>
      </c>
      <c r="C34" s="80">
        <f>SUM(C29:C33)</f>
        <v>5</v>
      </c>
      <c r="D34" s="80">
        <f>SUM(D29:D33)</f>
        <v>3.8</v>
      </c>
      <c r="E34" s="80"/>
      <c r="F34" s="80">
        <f aca="true" t="shared" si="5" ref="F34:S34">SUM(F29:F33)</f>
        <v>19260</v>
      </c>
      <c r="G34" s="80">
        <f t="shared" si="5"/>
        <v>15275.8</v>
      </c>
      <c r="H34" s="80">
        <f t="shared" si="5"/>
        <v>0</v>
      </c>
      <c r="I34" s="80">
        <f t="shared" si="5"/>
        <v>0</v>
      </c>
      <c r="J34" s="80">
        <f t="shared" si="5"/>
        <v>3580.61</v>
      </c>
      <c r="K34" s="80">
        <f t="shared" si="5"/>
        <v>0</v>
      </c>
      <c r="L34" s="80">
        <f t="shared" si="5"/>
        <v>0</v>
      </c>
      <c r="M34" s="80">
        <f t="shared" si="5"/>
        <v>0</v>
      </c>
      <c r="N34" s="80">
        <f t="shared" si="5"/>
        <v>0</v>
      </c>
      <c r="O34" s="80">
        <f t="shared" si="5"/>
        <v>0</v>
      </c>
      <c r="P34" s="80">
        <f t="shared" si="5"/>
        <v>3580.61</v>
      </c>
      <c r="Q34" s="80">
        <f t="shared" si="5"/>
        <v>668.25</v>
      </c>
      <c r="R34" s="80">
        <f t="shared" si="5"/>
        <v>19524.66</v>
      </c>
      <c r="S34" s="80">
        <f t="shared" si="5"/>
        <v>234295.92</v>
      </c>
      <c r="T34" s="51">
        <f>R34*12</f>
        <v>234295.92</v>
      </c>
      <c r="U34" s="149"/>
      <c r="V34" s="150"/>
    </row>
    <row r="35" spans="1:22" s="151" customFormat="1" ht="15.75" customHeight="1">
      <c r="A35" s="273" t="s">
        <v>39</v>
      </c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148"/>
      <c r="U35" s="149"/>
      <c r="V35" s="150"/>
    </row>
    <row r="36" spans="1:22" s="151" customFormat="1" ht="15.75" customHeight="1">
      <c r="A36" s="158">
        <v>1</v>
      </c>
      <c r="B36" s="161" t="s">
        <v>22</v>
      </c>
      <c r="C36" s="80">
        <v>1</v>
      </c>
      <c r="D36" s="80">
        <v>0.7</v>
      </c>
      <c r="E36" s="80">
        <v>17</v>
      </c>
      <c r="F36" s="63">
        <v>5286</v>
      </c>
      <c r="G36" s="63">
        <f aca="true" t="shared" si="6" ref="G36:G41">D36*F36</f>
        <v>3700.2</v>
      </c>
      <c r="H36" s="63"/>
      <c r="I36" s="63"/>
      <c r="J36" s="63">
        <f>G36*0.3</f>
        <v>1110.06</v>
      </c>
      <c r="K36" s="63"/>
      <c r="L36" s="63"/>
      <c r="M36" s="91"/>
      <c r="N36" s="63"/>
      <c r="O36" s="63"/>
      <c r="P36" s="63">
        <f aca="true" t="shared" si="7" ref="P36:P41">SUM(H36:O36)</f>
        <v>1110.06</v>
      </c>
      <c r="Q36" s="63"/>
      <c r="R36" s="63">
        <f aca="true" t="shared" si="8" ref="R36:R41">G36+P36+Q36</f>
        <v>4810.26</v>
      </c>
      <c r="S36" s="63">
        <f aca="true" t="shared" si="9" ref="S36:S41">R36*12</f>
        <v>57723.12</v>
      </c>
      <c r="T36" s="148"/>
      <c r="U36" s="149"/>
      <c r="V36" s="150"/>
    </row>
    <row r="37" spans="1:22" s="151" customFormat="1" ht="15.75" customHeight="1">
      <c r="A37" s="158">
        <v>2</v>
      </c>
      <c r="B37" s="159" t="s">
        <v>23</v>
      </c>
      <c r="C37" s="80">
        <v>0.5</v>
      </c>
      <c r="D37" s="80">
        <v>0.75</v>
      </c>
      <c r="E37" s="80">
        <v>13</v>
      </c>
      <c r="F37" s="63">
        <v>4000</v>
      </c>
      <c r="G37" s="63">
        <f t="shared" si="6"/>
        <v>3000</v>
      </c>
      <c r="H37" s="63"/>
      <c r="I37" s="63"/>
      <c r="J37" s="63">
        <f>G37*0.2</f>
        <v>600</v>
      </c>
      <c r="K37" s="63"/>
      <c r="L37" s="63"/>
      <c r="M37" s="91"/>
      <c r="N37" s="63"/>
      <c r="O37" s="63"/>
      <c r="P37" s="63">
        <f t="shared" si="7"/>
        <v>600</v>
      </c>
      <c r="Q37" s="63"/>
      <c r="R37" s="63">
        <f t="shared" si="8"/>
        <v>3600</v>
      </c>
      <c r="S37" s="63">
        <f t="shared" si="9"/>
        <v>43200</v>
      </c>
      <c r="T37" s="152"/>
      <c r="U37" s="149"/>
      <c r="V37" s="150"/>
    </row>
    <row r="38" spans="1:22" s="151" customFormat="1" ht="15.75" customHeight="1">
      <c r="A38" s="158">
        <v>3</v>
      </c>
      <c r="B38" s="159" t="s">
        <v>23</v>
      </c>
      <c r="C38" s="80">
        <v>1</v>
      </c>
      <c r="D38" s="80">
        <v>0.8</v>
      </c>
      <c r="E38" s="80">
        <v>13</v>
      </c>
      <c r="F38" s="63">
        <v>4000</v>
      </c>
      <c r="G38" s="63">
        <f t="shared" si="6"/>
        <v>3200</v>
      </c>
      <c r="H38" s="63"/>
      <c r="I38" s="63"/>
      <c r="J38" s="63">
        <f>G38*0.3</f>
        <v>960</v>
      </c>
      <c r="K38" s="63"/>
      <c r="L38" s="63"/>
      <c r="M38" s="91"/>
      <c r="N38" s="63"/>
      <c r="O38" s="63"/>
      <c r="P38" s="63">
        <f t="shared" si="7"/>
        <v>960</v>
      </c>
      <c r="Q38" s="63"/>
      <c r="R38" s="63">
        <f t="shared" si="8"/>
        <v>4160</v>
      </c>
      <c r="S38" s="63">
        <f t="shared" si="9"/>
        <v>49920</v>
      </c>
      <c r="T38" s="148"/>
      <c r="U38" s="149"/>
      <c r="V38" s="150"/>
    </row>
    <row r="39" spans="1:22" s="151" customFormat="1" ht="15.75" customHeight="1">
      <c r="A39" s="158">
        <v>4</v>
      </c>
      <c r="B39" s="159" t="s">
        <v>23</v>
      </c>
      <c r="C39" s="80">
        <v>1</v>
      </c>
      <c r="D39" s="80">
        <v>0.5</v>
      </c>
      <c r="E39" s="80">
        <v>13</v>
      </c>
      <c r="F39" s="63">
        <v>4000</v>
      </c>
      <c r="G39" s="63">
        <f>D39*F39</f>
        <v>2000</v>
      </c>
      <c r="H39" s="63"/>
      <c r="I39" s="63"/>
      <c r="J39" s="63"/>
      <c r="K39" s="63"/>
      <c r="L39" s="63"/>
      <c r="M39" s="91"/>
      <c r="N39" s="63"/>
      <c r="O39" s="63"/>
      <c r="P39" s="63">
        <f t="shared" si="7"/>
        <v>0</v>
      </c>
      <c r="Q39" s="63"/>
      <c r="R39" s="63">
        <f>G39+P39+Q39</f>
        <v>2000</v>
      </c>
      <c r="S39" s="63">
        <f>R39*12</f>
        <v>24000</v>
      </c>
      <c r="T39" s="148"/>
      <c r="U39" s="149"/>
      <c r="V39" s="150"/>
    </row>
    <row r="40" spans="1:22" s="151" customFormat="1" ht="15.75" customHeight="1">
      <c r="A40" s="158">
        <v>5</v>
      </c>
      <c r="B40" s="162" t="s">
        <v>40</v>
      </c>
      <c r="C40" s="80">
        <v>1</v>
      </c>
      <c r="D40" s="80">
        <f>C40</f>
        <v>1</v>
      </c>
      <c r="E40" s="80">
        <v>12</v>
      </c>
      <c r="F40" s="63">
        <v>3735</v>
      </c>
      <c r="G40" s="63">
        <f t="shared" si="6"/>
        <v>3735</v>
      </c>
      <c r="H40" s="63"/>
      <c r="I40" s="63"/>
      <c r="J40" s="63">
        <f>G40*0.1</f>
        <v>373.5</v>
      </c>
      <c r="K40" s="63"/>
      <c r="L40" s="63"/>
      <c r="M40" s="91"/>
      <c r="N40" s="63"/>
      <c r="O40" s="63"/>
      <c r="P40" s="63">
        <f t="shared" si="7"/>
        <v>373.5</v>
      </c>
      <c r="Q40" s="63"/>
      <c r="R40" s="63">
        <f t="shared" si="8"/>
        <v>4108.5</v>
      </c>
      <c r="S40" s="63">
        <f t="shared" si="9"/>
        <v>49302</v>
      </c>
      <c r="T40" s="148"/>
      <c r="U40" s="149"/>
      <c r="V40" s="150"/>
    </row>
    <row r="41" spans="1:22" s="151" customFormat="1" ht="15.75" customHeight="1">
      <c r="A41" s="158">
        <v>6</v>
      </c>
      <c r="B41" s="162" t="s">
        <v>40</v>
      </c>
      <c r="C41" s="80">
        <v>1</v>
      </c>
      <c r="D41" s="80">
        <v>0.75</v>
      </c>
      <c r="E41" s="80">
        <v>12</v>
      </c>
      <c r="F41" s="63">
        <v>3735</v>
      </c>
      <c r="G41" s="63">
        <f t="shared" si="6"/>
        <v>2801.25</v>
      </c>
      <c r="H41" s="63"/>
      <c r="I41" s="63"/>
      <c r="J41" s="63">
        <f>G41*0.3</f>
        <v>840.38</v>
      </c>
      <c r="K41" s="63"/>
      <c r="L41" s="63"/>
      <c r="M41" s="91"/>
      <c r="N41" s="63"/>
      <c r="O41" s="63"/>
      <c r="P41" s="63">
        <f t="shared" si="7"/>
        <v>840.38</v>
      </c>
      <c r="Q41" s="63"/>
      <c r="R41" s="63">
        <f t="shared" si="8"/>
        <v>3641.63</v>
      </c>
      <c r="S41" s="63">
        <f t="shared" si="9"/>
        <v>43699.56</v>
      </c>
      <c r="T41" s="152"/>
      <c r="U41" s="149"/>
      <c r="V41" s="150"/>
    </row>
    <row r="42" spans="1:22" s="151" customFormat="1" ht="15.75" customHeight="1">
      <c r="A42" s="146"/>
      <c r="B42" s="147" t="s">
        <v>24</v>
      </c>
      <c r="C42" s="80">
        <f>SUM(C36:C41)</f>
        <v>5.5</v>
      </c>
      <c r="D42" s="80">
        <f>SUM(D36:D41)</f>
        <v>4.5</v>
      </c>
      <c r="E42" s="80"/>
      <c r="F42" s="80">
        <f aca="true" t="shared" si="10" ref="F42:S42">SUM(F36:F41)</f>
        <v>24756</v>
      </c>
      <c r="G42" s="80">
        <f t="shared" si="10"/>
        <v>18436.45</v>
      </c>
      <c r="H42" s="80">
        <f t="shared" si="10"/>
        <v>0</v>
      </c>
      <c r="I42" s="80">
        <f t="shared" si="10"/>
        <v>0</v>
      </c>
      <c r="J42" s="80">
        <f t="shared" si="10"/>
        <v>3883.94</v>
      </c>
      <c r="K42" s="80">
        <f t="shared" si="10"/>
        <v>0</v>
      </c>
      <c r="L42" s="80">
        <f t="shared" si="10"/>
        <v>0</v>
      </c>
      <c r="M42" s="80">
        <f t="shared" si="10"/>
        <v>0</v>
      </c>
      <c r="N42" s="80">
        <f t="shared" si="10"/>
        <v>0</v>
      </c>
      <c r="O42" s="80">
        <f t="shared" si="10"/>
        <v>0</v>
      </c>
      <c r="P42" s="80">
        <f t="shared" si="10"/>
        <v>3883.94</v>
      </c>
      <c r="Q42" s="80">
        <f t="shared" si="10"/>
        <v>0</v>
      </c>
      <c r="R42" s="80">
        <f t="shared" si="10"/>
        <v>22320.39</v>
      </c>
      <c r="S42" s="80">
        <f t="shared" si="10"/>
        <v>267844.68</v>
      </c>
      <c r="T42" s="51">
        <f>R42*12</f>
        <v>267844.68</v>
      </c>
      <c r="U42" s="149"/>
      <c r="V42" s="150"/>
    </row>
    <row r="43" spans="1:22" s="151" customFormat="1" ht="15.75" customHeight="1">
      <c r="A43" s="209" t="s">
        <v>20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48"/>
      <c r="U43" s="149"/>
      <c r="V43" s="150"/>
    </row>
    <row r="44" spans="1:22" s="151" customFormat="1" ht="15.75" customHeight="1">
      <c r="A44" s="158" t="s">
        <v>21</v>
      </c>
      <c r="B44" s="161" t="s">
        <v>22</v>
      </c>
      <c r="C44" s="80">
        <v>1</v>
      </c>
      <c r="D44" s="63">
        <v>1</v>
      </c>
      <c r="E44" s="80">
        <v>17</v>
      </c>
      <c r="F44" s="63">
        <v>5286</v>
      </c>
      <c r="G44" s="63">
        <f>D44*F44</f>
        <v>5286</v>
      </c>
      <c r="H44" s="63"/>
      <c r="I44" s="63"/>
      <c r="J44" s="63">
        <f>G44*0.2</f>
        <v>1057.2</v>
      </c>
      <c r="K44" s="146"/>
      <c r="L44" s="80"/>
      <c r="M44" s="91"/>
      <c r="N44" s="80"/>
      <c r="O44" s="63"/>
      <c r="P44" s="63">
        <f>SUM(H44:O44)</f>
        <v>1057.2</v>
      </c>
      <c r="Q44" s="63"/>
      <c r="R44" s="63">
        <f>G44+P44+Q44</f>
        <v>6343.2</v>
      </c>
      <c r="S44" s="63">
        <f>R44*12</f>
        <v>76118.4</v>
      </c>
      <c r="T44" s="148"/>
      <c r="U44" s="149"/>
      <c r="V44" s="150"/>
    </row>
    <row r="45" spans="1:22" s="151" customFormat="1" ht="15.75" customHeight="1">
      <c r="A45" s="158">
        <v>2</v>
      </c>
      <c r="B45" s="159" t="s">
        <v>23</v>
      </c>
      <c r="C45" s="80">
        <v>3</v>
      </c>
      <c r="D45" s="63">
        <v>0.8</v>
      </c>
      <c r="E45" s="80">
        <v>13</v>
      </c>
      <c r="F45" s="63">
        <v>4000</v>
      </c>
      <c r="G45" s="63">
        <f>D45*F45</f>
        <v>3200</v>
      </c>
      <c r="H45" s="146"/>
      <c r="I45" s="146"/>
      <c r="J45" s="80">
        <f>G45*0.2</f>
        <v>640</v>
      </c>
      <c r="K45" s="80"/>
      <c r="L45" s="80"/>
      <c r="M45" s="91"/>
      <c r="N45" s="80"/>
      <c r="O45" s="63"/>
      <c r="P45" s="63">
        <f>SUM(H45:O45)</f>
        <v>640</v>
      </c>
      <c r="Q45" s="63"/>
      <c r="R45" s="63">
        <f>G45+P45+Q45</f>
        <v>3840</v>
      </c>
      <c r="S45" s="63">
        <f>R45*12</f>
        <v>46080</v>
      </c>
      <c r="T45" s="148"/>
      <c r="U45" s="149"/>
      <c r="V45" s="150"/>
    </row>
    <row r="46" spans="1:22" s="151" customFormat="1" ht="15.75" customHeight="1">
      <c r="A46" s="146"/>
      <c r="B46" s="163" t="s">
        <v>24</v>
      </c>
      <c r="C46" s="80">
        <f>SUM(C44:C45)</f>
        <v>4</v>
      </c>
      <c r="D46" s="63">
        <f>SUM(D44:D45)</f>
        <v>1.8</v>
      </c>
      <c r="E46" s="80"/>
      <c r="F46" s="63">
        <f aca="true" t="shared" si="11" ref="F46:S46">SUM(F44:F45)</f>
        <v>9286</v>
      </c>
      <c r="G46" s="63">
        <f t="shared" si="11"/>
        <v>8486</v>
      </c>
      <c r="H46" s="63">
        <f t="shared" si="11"/>
        <v>0</v>
      </c>
      <c r="I46" s="63">
        <f t="shared" si="11"/>
        <v>0</v>
      </c>
      <c r="J46" s="63">
        <f t="shared" si="11"/>
        <v>1697.2</v>
      </c>
      <c r="K46" s="63">
        <f t="shared" si="11"/>
        <v>0</v>
      </c>
      <c r="L46" s="63">
        <f t="shared" si="11"/>
        <v>0</v>
      </c>
      <c r="M46" s="63">
        <f t="shared" si="11"/>
        <v>0</v>
      </c>
      <c r="N46" s="63">
        <f t="shared" si="11"/>
        <v>0</v>
      </c>
      <c r="O46" s="63">
        <f t="shared" si="11"/>
        <v>0</v>
      </c>
      <c r="P46" s="63">
        <f t="shared" si="11"/>
        <v>1697.2</v>
      </c>
      <c r="Q46" s="63">
        <f t="shared" si="11"/>
        <v>0</v>
      </c>
      <c r="R46" s="63">
        <f t="shared" si="11"/>
        <v>10183.2</v>
      </c>
      <c r="S46" s="63">
        <f t="shared" si="11"/>
        <v>122198.4</v>
      </c>
      <c r="T46" s="51">
        <f>R46*12</f>
        <v>122198.4</v>
      </c>
      <c r="U46" s="149"/>
      <c r="V46" s="150"/>
    </row>
    <row r="47" spans="1:22" s="151" customFormat="1" ht="15.75" customHeight="1">
      <c r="A47" s="280" t="s">
        <v>76</v>
      </c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148"/>
      <c r="U47" s="149"/>
      <c r="V47" s="150"/>
    </row>
    <row r="48" spans="1:22" s="151" customFormat="1" ht="15.75" customHeight="1">
      <c r="A48" s="158">
        <v>1</v>
      </c>
      <c r="B48" s="161" t="s">
        <v>22</v>
      </c>
      <c r="C48" s="80">
        <v>1</v>
      </c>
      <c r="D48" s="80">
        <v>1</v>
      </c>
      <c r="E48" s="80">
        <v>17</v>
      </c>
      <c r="F48" s="63">
        <v>5286</v>
      </c>
      <c r="G48" s="63">
        <f>D48*F48</f>
        <v>5286</v>
      </c>
      <c r="H48" s="63"/>
      <c r="I48" s="63"/>
      <c r="J48" s="63">
        <f>G48*0.1</f>
        <v>528.6</v>
      </c>
      <c r="K48" s="63"/>
      <c r="L48" s="63"/>
      <c r="M48" s="91"/>
      <c r="N48" s="63"/>
      <c r="O48" s="63"/>
      <c r="P48" s="63">
        <f>SUM(H48:O48)</f>
        <v>528.6</v>
      </c>
      <c r="Q48" s="63"/>
      <c r="R48" s="63">
        <f>G48+P48+Q48</f>
        <v>5814.6</v>
      </c>
      <c r="S48" s="63">
        <f>R48*12</f>
        <v>69775.2</v>
      </c>
      <c r="T48" s="148"/>
      <c r="U48" s="149"/>
      <c r="V48" s="150"/>
    </row>
    <row r="49" spans="1:22" s="151" customFormat="1" ht="15.75" customHeight="1">
      <c r="A49" s="158">
        <v>2</v>
      </c>
      <c r="B49" s="159" t="s">
        <v>23</v>
      </c>
      <c r="C49" s="80">
        <v>1</v>
      </c>
      <c r="D49" s="80">
        <v>4</v>
      </c>
      <c r="E49" s="80">
        <v>13</v>
      </c>
      <c r="F49" s="63">
        <v>4000</v>
      </c>
      <c r="G49" s="63">
        <f>D49*F49</f>
        <v>16000</v>
      </c>
      <c r="H49" s="63"/>
      <c r="I49" s="63"/>
      <c r="J49" s="63">
        <f>G49*0.1</f>
        <v>1600</v>
      </c>
      <c r="K49" s="63"/>
      <c r="L49" s="63"/>
      <c r="M49" s="91" t="s">
        <v>77</v>
      </c>
      <c r="N49" s="63"/>
      <c r="O49" s="63"/>
      <c r="P49" s="63">
        <f>SUM(H49:O49)</f>
        <v>1600</v>
      </c>
      <c r="Q49" s="63"/>
      <c r="R49" s="63">
        <f>G49+P49+Q49</f>
        <v>17600</v>
      </c>
      <c r="S49" s="63">
        <f>R49*12</f>
        <v>211200</v>
      </c>
      <c r="T49" s="148"/>
      <c r="U49" s="149"/>
      <c r="V49" s="150"/>
    </row>
    <row r="50" spans="1:22" s="151" customFormat="1" ht="19.5" customHeight="1">
      <c r="A50" s="146"/>
      <c r="B50" s="163" t="s">
        <v>24</v>
      </c>
      <c r="C50" s="80">
        <f>SUM(C48:C49)</f>
        <v>2</v>
      </c>
      <c r="D50" s="80">
        <f>SUM(D48:D49)</f>
        <v>5</v>
      </c>
      <c r="E50" s="80"/>
      <c r="F50" s="63">
        <f aca="true" t="shared" si="12" ref="F50:S50">SUM(F48:F49)</f>
        <v>9286</v>
      </c>
      <c r="G50" s="63">
        <f t="shared" si="12"/>
        <v>21286</v>
      </c>
      <c r="H50" s="63">
        <f t="shared" si="12"/>
        <v>0</v>
      </c>
      <c r="I50" s="63">
        <f t="shared" si="12"/>
        <v>0</v>
      </c>
      <c r="J50" s="63">
        <f t="shared" si="12"/>
        <v>2128.6</v>
      </c>
      <c r="K50" s="63">
        <f t="shared" si="12"/>
        <v>0</v>
      </c>
      <c r="L50" s="63">
        <f t="shared" si="12"/>
        <v>0</v>
      </c>
      <c r="M50" s="63">
        <f t="shared" si="12"/>
        <v>0</v>
      </c>
      <c r="N50" s="63">
        <f t="shared" si="12"/>
        <v>0</v>
      </c>
      <c r="O50" s="63">
        <f t="shared" si="12"/>
        <v>0</v>
      </c>
      <c r="P50" s="63">
        <f t="shared" si="12"/>
        <v>2128.6</v>
      </c>
      <c r="Q50" s="63">
        <f t="shared" si="12"/>
        <v>0</v>
      </c>
      <c r="R50" s="63">
        <f t="shared" si="12"/>
        <v>23414.6</v>
      </c>
      <c r="S50" s="63">
        <f t="shared" si="12"/>
        <v>280975.2</v>
      </c>
      <c r="T50" s="51">
        <f>R50*12</f>
        <v>280975.2</v>
      </c>
      <c r="U50" s="149"/>
      <c r="V50" s="150"/>
    </row>
    <row r="51" spans="1:22" s="151" customFormat="1" ht="21.75" customHeight="1">
      <c r="A51" s="277" t="s">
        <v>41</v>
      </c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9"/>
      <c r="T51" s="148"/>
      <c r="U51" s="149"/>
      <c r="V51" s="150"/>
    </row>
    <row r="52" spans="1:22" s="151" customFormat="1" ht="15.75" customHeight="1">
      <c r="A52" s="270" t="s">
        <v>25</v>
      </c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2"/>
      <c r="T52" s="148"/>
      <c r="U52" s="149"/>
      <c r="V52" s="150"/>
    </row>
    <row r="53" spans="1:22" s="151" customFormat="1" ht="20.25" customHeight="1">
      <c r="A53" s="270" t="s">
        <v>42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6"/>
      <c r="T53" s="148"/>
      <c r="U53" s="149"/>
      <c r="V53" s="150"/>
    </row>
    <row r="54" spans="1:22" s="151" customFormat="1" ht="15.75" customHeight="1">
      <c r="A54" s="145">
        <v>1</v>
      </c>
      <c r="B54" s="159" t="s">
        <v>124</v>
      </c>
      <c r="C54" s="63">
        <v>1</v>
      </c>
      <c r="D54" s="63">
        <v>1</v>
      </c>
      <c r="E54" s="80">
        <v>20</v>
      </c>
      <c r="F54" s="63">
        <v>6414</v>
      </c>
      <c r="G54" s="63">
        <f>D54*F54</f>
        <v>6414</v>
      </c>
      <c r="H54" s="63"/>
      <c r="I54" s="63"/>
      <c r="J54" s="63">
        <f>G54*0.2</f>
        <v>1282.8</v>
      </c>
      <c r="K54" s="63"/>
      <c r="L54" s="63"/>
      <c r="M54" s="91"/>
      <c r="N54" s="63">
        <f>G54*0.03</f>
        <v>192.42</v>
      </c>
      <c r="O54" s="63">
        <f>F54*0.02</f>
        <v>128.28</v>
      </c>
      <c r="P54" s="63">
        <f>SUM(H54:O54)</f>
        <v>1603.5</v>
      </c>
      <c r="Q54" s="63"/>
      <c r="R54" s="63">
        <f>G54+P54+Q54</f>
        <v>8017.5</v>
      </c>
      <c r="S54" s="63">
        <f>R54*12</f>
        <v>96210</v>
      </c>
      <c r="T54" s="148"/>
      <c r="U54" s="149"/>
      <c r="V54" s="150"/>
    </row>
    <row r="55" spans="1:22" s="151" customFormat="1" ht="15.75" customHeight="1">
      <c r="A55" s="144"/>
      <c r="B55" s="164" t="s">
        <v>24</v>
      </c>
      <c r="C55" s="165" t="e">
        <f>SUM(#REF!)</f>
        <v>#REF!</v>
      </c>
      <c r="D55" s="166">
        <f>SUM(D54:D54)</f>
        <v>1</v>
      </c>
      <c r="E55" s="165"/>
      <c r="F55" s="166">
        <f aca="true" t="shared" si="13" ref="F55:S55">SUM(F54:F54)</f>
        <v>6414</v>
      </c>
      <c r="G55" s="166">
        <f t="shared" si="13"/>
        <v>6414</v>
      </c>
      <c r="H55" s="166">
        <f t="shared" si="13"/>
        <v>0</v>
      </c>
      <c r="I55" s="166">
        <f t="shared" si="13"/>
        <v>0</v>
      </c>
      <c r="J55" s="166">
        <f t="shared" si="13"/>
        <v>1282.8</v>
      </c>
      <c r="K55" s="166">
        <f t="shared" si="13"/>
        <v>0</v>
      </c>
      <c r="L55" s="166">
        <f t="shared" si="13"/>
        <v>0</v>
      </c>
      <c r="M55" s="166">
        <f t="shared" si="13"/>
        <v>0</v>
      </c>
      <c r="N55" s="166">
        <f t="shared" si="13"/>
        <v>192.42</v>
      </c>
      <c r="O55" s="166">
        <f t="shared" si="13"/>
        <v>128.28</v>
      </c>
      <c r="P55" s="166">
        <f t="shared" si="13"/>
        <v>1603.5</v>
      </c>
      <c r="Q55" s="166">
        <f t="shared" si="13"/>
        <v>0</v>
      </c>
      <c r="R55" s="166">
        <f t="shared" si="13"/>
        <v>8017.5</v>
      </c>
      <c r="S55" s="166">
        <f t="shared" si="13"/>
        <v>96210</v>
      </c>
      <c r="T55" s="51">
        <f>R55*12</f>
        <v>96210</v>
      </c>
      <c r="U55" s="149"/>
      <c r="V55" s="150"/>
    </row>
    <row r="56" spans="1:22" s="151" customFormat="1" ht="15.75" customHeight="1">
      <c r="A56" s="216" t="s">
        <v>60</v>
      </c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148"/>
      <c r="U56" s="149"/>
      <c r="V56" s="150"/>
    </row>
    <row r="57" spans="1:22" s="151" customFormat="1" ht="15.75" customHeight="1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148"/>
      <c r="U57" s="149"/>
      <c r="V57" s="150"/>
    </row>
    <row r="58" spans="1:22" s="151" customFormat="1" ht="15.75" customHeight="1">
      <c r="A58" s="145">
        <v>1</v>
      </c>
      <c r="B58" s="159" t="s">
        <v>74</v>
      </c>
      <c r="C58" s="63">
        <v>0.5</v>
      </c>
      <c r="D58" s="63">
        <v>0.5</v>
      </c>
      <c r="E58" s="80">
        <v>19</v>
      </c>
      <c r="F58" s="63">
        <v>6026</v>
      </c>
      <c r="G58" s="63">
        <f aca="true" t="shared" si="14" ref="G58:G64">D58*F58</f>
        <v>3013</v>
      </c>
      <c r="H58" s="80"/>
      <c r="I58" s="80"/>
      <c r="J58" s="63"/>
      <c r="K58" s="63"/>
      <c r="L58" s="63"/>
      <c r="M58" s="91"/>
      <c r="N58" s="63"/>
      <c r="O58" s="63">
        <f>G58*0.02</f>
        <v>60.26</v>
      </c>
      <c r="P58" s="63">
        <f aca="true" t="shared" si="15" ref="P58:P64">SUM(H58:O58)</f>
        <v>60.26</v>
      </c>
      <c r="Q58" s="63"/>
      <c r="R58" s="63">
        <f aca="true" t="shared" si="16" ref="R58:R64">G58+P58+Q58</f>
        <v>3073.26</v>
      </c>
      <c r="S58" s="63">
        <f aca="true" t="shared" si="17" ref="S58:S64">R58*12</f>
        <v>36879.12</v>
      </c>
      <c r="T58" s="148"/>
      <c r="U58" s="149"/>
      <c r="V58" s="150"/>
    </row>
    <row r="59" spans="1:22" s="151" customFormat="1" ht="15.75" customHeight="1">
      <c r="A59" s="168">
        <v>2</v>
      </c>
      <c r="B59" s="159" t="s">
        <v>28</v>
      </c>
      <c r="C59" s="63">
        <v>1.75</v>
      </c>
      <c r="D59" s="63">
        <v>0.75</v>
      </c>
      <c r="E59" s="80">
        <v>13</v>
      </c>
      <c r="F59" s="63">
        <v>4000</v>
      </c>
      <c r="G59" s="63">
        <f t="shared" si="14"/>
        <v>3000</v>
      </c>
      <c r="H59" s="80"/>
      <c r="I59" s="80"/>
      <c r="J59" s="63"/>
      <c r="K59" s="63"/>
      <c r="L59" s="80"/>
      <c r="M59" s="166"/>
      <c r="N59" s="63"/>
      <c r="O59" s="63"/>
      <c r="P59" s="63">
        <f t="shared" si="15"/>
        <v>0</v>
      </c>
      <c r="Q59" s="63"/>
      <c r="R59" s="63">
        <f t="shared" si="16"/>
        <v>3000</v>
      </c>
      <c r="S59" s="63">
        <f t="shared" si="17"/>
        <v>36000</v>
      </c>
      <c r="T59" s="148"/>
      <c r="U59" s="149"/>
      <c r="V59" s="150"/>
    </row>
    <row r="60" spans="1:22" s="151" customFormat="1" ht="15.75" customHeight="1">
      <c r="A60" s="168">
        <v>3</v>
      </c>
      <c r="B60" s="159" t="s">
        <v>28</v>
      </c>
      <c r="C60" s="63">
        <v>1.75</v>
      </c>
      <c r="D60" s="63">
        <v>0.75</v>
      </c>
      <c r="E60" s="80">
        <v>13</v>
      </c>
      <c r="F60" s="63">
        <v>4000</v>
      </c>
      <c r="G60" s="63">
        <f t="shared" si="14"/>
        <v>3000</v>
      </c>
      <c r="H60" s="80"/>
      <c r="I60" s="80"/>
      <c r="J60" s="63">
        <f>G60*0.1</f>
        <v>300</v>
      </c>
      <c r="K60" s="63"/>
      <c r="L60" s="80"/>
      <c r="M60" s="166"/>
      <c r="N60" s="63"/>
      <c r="O60" s="63"/>
      <c r="P60" s="63">
        <f t="shared" si="15"/>
        <v>300</v>
      </c>
      <c r="Q60" s="63"/>
      <c r="R60" s="63">
        <f t="shared" si="16"/>
        <v>3300</v>
      </c>
      <c r="S60" s="63">
        <f t="shared" si="17"/>
        <v>39600</v>
      </c>
      <c r="T60" s="148"/>
      <c r="U60" s="149"/>
      <c r="V60" s="150"/>
    </row>
    <row r="61" spans="1:22" s="151" customFormat="1" ht="15.75" customHeight="1">
      <c r="A61" s="145">
        <v>4</v>
      </c>
      <c r="B61" s="159" t="s">
        <v>131</v>
      </c>
      <c r="C61" s="63">
        <v>0.5</v>
      </c>
      <c r="D61" s="63">
        <v>0.5</v>
      </c>
      <c r="E61" s="80">
        <v>12</v>
      </c>
      <c r="F61" s="63">
        <v>3735</v>
      </c>
      <c r="G61" s="63">
        <f t="shared" si="14"/>
        <v>1867.5</v>
      </c>
      <c r="H61" s="80"/>
      <c r="I61" s="80"/>
      <c r="J61" s="63"/>
      <c r="K61" s="63"/>
      <c r="L61" s="63"/>
      <c r="M61" s="91"/>
      <c r="N61" s="63"/>
      <c r="O61" s="63"/>
      <c r="P61" s="63">
        <f t="shared" si="15"/>
        <v>0</v>
      </c>
      <c r="Q61" s="63"/>
      <c r="R61" s="63">
        <f t="shared" si="16"/>
        <v>1867.5</v>
      </c>
      <c r="S61" s="63">
        <f t="shared" si="17"/>
        <v>22410</v>
      </c>
      <c r="T61" s="148"/>
      <c r="U61" s="149"/>
      <c r="V61" s="150"/>
    </row>
    <row r="62" spans="1:22" s="151" customFormat="1" ht="15.75" customHeight="1">
      <c r="A62" s="145">
        <v>5</v>
      </c>
      <c r="B62" s="159" t="s">
        <v>103</v>
      </c>
      <c r="C62" s="63">
        <v>1.5</v>
      </c>
      <c r="D62" s="63">
        <v>1.5</v>
      </c>
      <c r="E62" s="80">
        <v>7</v>
      </c>
      <c r="F62" s="63">
        <v>2713</v>
      </c>
      <c r="G62" s="63">
        <f t="shared" si="14"/>
        <v>4069.5</v>
      </c>
      <c r="H62" s="80"/>
      <c r="I62" s="80"/>
      <c r="J62" s="63"/>
      <c r="K62" s="63"/>
      <c r="L62" s="63"/>
      <c r="M62" s="91"/>
      <c r="N62" s="63"/>
      <c r="O62" s="63"/>
      <c r="P62" s="63">
        <f t="shared" si="15"/>
        <v>0</v>
      </c>
      <c r="Q62" s="63">
        <f>(3723-F62)*D62</f>
        <v>1515</v>
      </c>
      <c r="R62" s="63">
        <f t="shared" si="16"/>
        <v>5584.5</v>
      </c>
      <c r="S62" s="63">
        <f t="shared" si="17"/>
        <v>67014</v>
      </c>
      <c r="T62" s="148"/>
      <c r="U62" s="149"/>
      <c r="V62" s="150"/>
    </row>
    <row r="63" spans="1:22" s="151" customFormat="1" ht="15.75" customHeight="1">
      <c r="A63" s="158">
        <v>6</v>
      </c>
      <c r="B63" s="159" t="s">
        <v>23</v>
      </c>
      <c r="C63" s="80">
        <v>1</v>
      </c>
      <c r="D63" s="80">
        <v>0.25</v>
      </c>
      <c r="E63" s="80">
        <v>13</v>
      </c>
      <c r="F63" s="63">
        <v>4000</v>
      </c>
      <c r="G63" s="63">
        <f>D63*F63</f>
        <v>1000</v>
      </c>
      <c r="H63" s="63"/>
      <c r="I63" s="63"/>
      <c r="J63" s="63"/>
      <c r="K63" s="63"/>
      <c r="L63" s="63"/>
      <c r="M63" s="91" t="s">
        <v>77</v>
      </c>
      <c r="N63" s="63"/>
      <c r="O63" s="63"/>
      <c r="P63" s="63">
        <f t="shared" si="15"/>
        <v>0</v>
      </c>
      <c r="Q63" s="63"/>
      <c r="R63" s="63">
        <f>G63+P63+Q63</f>
        <v>1000</v>
      </c>
      <c r="S63" s="63">
        <f>R63*12</f>
        <v>12000</v>
      </c>
      <c r="T63" s="148"/>
      <c r="U63" s="149"/>
      <c r="V63" s="150"/>
    </row>
    <row r="64" spans="1:22" s="151" customFormat="1" ht="15.75" customHeight="1">
      <c r="A64" s="145">
        <v>7</v>
      </c>
      <c r="B64" s="159" t="s">
        <v>110</v>
      </c>
      <c r="C64" s="63">
        <v>1.5</v>
      </c>
      <c r="D64" s="63">
        <v>1.5</v>
      </c>
      <c r="E64" s="80">
        <v>10</v>
      </c>
      <c r="F64" s="63">
        <v>3207</v>
      </c>
      <c r="G64" s="63">
        <f t="shared" si="14"/>
        <v>4810.5</v>
      </c>
      <c r="H64" s="80"/>
      <c r="I64" s="80"/>
      <c r="J64" s="63"/>
      <c r="K64" s="63"/>
      <c r="L64" s="80"/>
      <c r="M64" s="166"/>
      <c r="N64" s="63"/>
      <c r="O64" s="63"/>
      <c r="P64" s="63">
        <f t="shared" si="15"/>
        <v>0</v>
      </c>
      <c r="Q64" s="63">
        <f>(3723-F64)*D64</f>
        <v>774</v>
      </c>
      <c r="R64" s="63">
        <f t="shared" si="16"/>
        <v>5584.5</v>
      </c>
      <c r="S64" s="63">
        <f t="shared" si="17"/>
        <v>67014</v>
      </c>
      <c r="T64" s="148"/>
      <c r="U64" s="149"/>
      <c r="V64" s="150"/>
    </row>
    <row r="65" spans="1:22" s="151" customFormat="1" ht="15.75" customHeight="1">
      <c r="A65" s="144"/>
      <c r="B65" s="164" t="s">
        <v>24</v>
      </c>
      <c r="C65" s="165" t="e">
        <f>SUM(#REF!)</f>
        <v>#REF!</v>
      </c>
      <c r="D65" s="166">
        <f>SUM(D58:D64)</f>
        <v>5.75</v>
      </c>
      <c r="E65" s="165"/>
      <c r="F65" s="166">
        <f aca="true" t="shared" si="18" ref="F65:S65">SUM(F58:F64)</f>
        <v>27681</v>
      </c>
      <c r="G65" s="166">
        <f t="shared" si="18"/>
        <v>20760.5</v>
      </c>
      <c r="H65" s="166">
        <f t="shared" si="18"/>
        <v>0</v>
      </c>
      <c r="I65" s="166">
        <f t="shared" si="18"/>
        <v>0</v>
      </c>
      <c r="J65" s="166">
        <f t="shared" si="18"/>
        <v>300</v>
      </c>
      <c r="K65" s="166">
        <f t="shared" si="18"/>
        <v>0</v>
      </c>
      <c r="L65" s="166">
        <f t="shared" si="18"/>
        <v>0</v>
      </c>
      <c r="M65" s="166">
        <f t="shared" si="18"/>
        <v>0</v>
      </c>
      <c r="N65" s="166">
        <f t="shared" si="18"/>
        <v>0</v>
      </c>
      <c r="O65" s="166">
        <f t="shared" si="18"/>
        <v>60.26</v>
      </c>
      <c r="P65" s="166">
        <f t="shared" si="18"/>
        <v>360.26</v>
      </c>
      <c r="Q65" s="166">
        <f t="shared" si="18"/>
        <v>2289</v>
      </c>
      <c r="R65" s="166">
        <f t="shared" si="18"/>
        <v>23409.76</v>
      </c>
      <c r="S65" s="166">
        <f t="shared" si="18"/>
        <v>280917.12</v>
      </c>
      <c r="T65" s="51">
        <f>R65*12</f>
        <v>280917.12</v>
      </c>
      <c r="U65" s="149"/>
      <c r="V65" s="150"/>
    </row>
    <row r="66" spans="1:22" s="151" customFormat="1" ht="15.75" customHeight="1">
      <c r="A66" s="216" t="s">
        <v>61</v>
      </c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8"/>
      <c r="Q66" s="167"/>
      <c r="R66" s="33"/>
      <c r="S66" s="169"/>
      <c r="T66" s="148"/>
      <c r="U66" s="149"/>
      <c r="V66" s="150"/>
    </row>
    <row r="67" spans="1:22" s="151" customFormat="1" ht="15.75" customHeight="1">
      <c r="A67" s="145">
        <v>1</v>
      </c>
      <c r="B67" s="159" t="s">
        <v>149</v>
      </c>
      <c r="C67" s="63">
        <v>0.75</v>
      </c>
      <c r="D67" s="63">
        <v>0.75</v>
      </c>
      <c r="E67" s="80">
        <v>20</v>
      </c>
      <c r="F67" s="63">
        <v>6414</v>
      </c>
      <c r="G67" s="63">
        <f aca="true" t="shared" si="19" ref="G67:G74">D67*F67</f>
        <v>4810.5</v>
      </c>
      <c r="H67" s="63"/>
      <c r="I67" s="63"/>
      <c r="J67" s="63"/>
      <c r="K67" s="170"/>
      <c r="L67" s="63"/>
      <c r="M67" s="91"/>
      <c r="N67" s="63">
        <f>G67*0.03</f>
        <v>144.32</v>
      </c>
      <c r="O67" s="63">
        <f>G67*0.02</f>
        <v>96.21</v>
      </c>
      <c r="P67" s="63">
        <f aca="true" t="shared" si="20" ref="P67:P74">SUM(H67:O67)</f>
        <v>240.53</v>
      </c>
      <c r="Q67" s="63"/>
      <c r="R67" s="63">
        <f>G67+P67+Q67</f>
        <v>5051.03</v>
      </c>
      <c r="S67" s="63">
        <f>R67*12</f>
        <v>60612.36</v>
      </c>
      <c r="T67" s="148"/>
      <c r="U67" s="149"/>
      <c r="V67" s="150"/>
    </row>
    <row r="68" spans="1:22" s="151" customFormat="1" ht="15.75" customHeight="1">
      <c r="A68" s="145">
        <v>2</v>
      </c>
      <c r="B68" s="159" t="s">
        <v>74</v>
      </c>
      <c r="C68" s="63">
        <v>2</v>
      </c>
      <c r="D68" s="63">
        <v>2</v>
      </c>
      <c r="E68" s="80">
        <v>19</v>
      </c>
      <c r="F68" s="63">
        <v>6026</v>
      </c>
      <c r="G68" s="63">
        <f t="shared" si="19"/>
        <v>12052</v>
      </c>
      <c r="H68" s="63"/>
      <c r="I68" s="63"/>
      <c r="J68" s="63">
        <f>G68*0.1</f>
        <v>1205.2</v>
      </c>
      <c r="K68" s="170"/>
      <c r="L68" s="63"/>
      <c r="M68" s="171"/>
      <c r="N68" s="63"/>
      <c r="O68" s="63">
        <f>G68*0.02</f>
        <v>241.04</v>
      </c>
      <c r="P68" s="63">
        <f t="shared" si="20"/>
        <v>1446.24</v>
      </c>
      <c r="Q68" s="63"/>
      <c r="R68" s="63">
        <f aca="true" t="shared" si="21" ref="R68:R74">G68+P68+Q68</f>
        <v>13498.24</v>
      </c>
      <c r="S68" s="63">
        <f aca="true" t="shared" si="22" ref="S68:S74">R68*12</f>
        <v>161978.88</v>
      </c>
      <c r="T68" s="148"/>
      <c r="U68" s="149"/>
      <c r="V68" s="150"/>
    </row>
    <row r="69" spans="1:22" s="151" customFormat="1" ht="15.75" customHeight="1">
      <c r="A69" s="145">
        <v>3</v>
      </c>
      <c r="B69" s="159" t="s">
        <v>74</v>
      </c>
      <c r="C69" s="63">
        <v>2</v>
      </c>
      <c r="D69" s="63">
        <v>4</v>
      </c>
      <c r="E69" s="80">
        <v>19</v>
      </c>
      <c r="F69" s="63">
        <v>6026</v>
      </c>
      <c r="G69" s="63">
        <f t="shared" si="19"/>
        <v>24104</v>
      </c>
      <c r="H69" s="63"/>
      <c r="I69" s="63"/>
      <c r="J69" s="63"/>
      <c r="K69" s="170"/>
      <c r="L69" s="63"/>
      <c r="M69" s="171"/>
      <c r="N69" s="63"/>
      <c r="O69" s="63">
        <f>G69*0.02</f>
        <v>482.08</v>
      </c>
      <c r="P69" s="63">
        <f t="shared" si="20"/>
        <v>482.08</v>
      </c>
      <c r="Q69" s="63"/>
      <c r="R69" s="63">
        <f>G69+P69+Q69</f>
        <v>24586.08</v>
      </c>
      <c r="S69" s="63">
        <f>R69*12</f>
        <v>295032.96</v>
      </c>
      <c r="T69" s="148"/>
      <c r="U69" s="149"/>
      <c r="V69" s="150"/>
    </row>
    <row r="70" spans="1:22" s="151" customFormat="1" ht="15.75" customHeight="1">
      <c r="A70" s="145">
        <v>4</v>
      </c>
      <c r="B70" s="159" t="s">
        <v>122</v>
      </c>
      <c r="C70" s="63"/>
      <c r="D70" s="63">
        <v>0.75</v>
      </c>
      <c r="E70" s="80">
        <v>19</v>
      </c>
      <c r="F70" s="63">
        <v>6026</v>
      </c>
      <c r="G70" s="63">
        <f t="shared" si="19"/>
        <v>4519.5</v>
      </c>
      <c r="H70" s="63"/>
      <c r="I70" s="63"/>
      <c r="J70" s="63"/>
      <c r="K70" s="170"/>
      <c r="L70" s="63"/>
      <c r="M70" s="91"/>
      <c r="N70" s="63">
        <f>G70*0.03</f>
        <v>135.59</v>
      </c>
      <c r="O70" s="63">
        <f>G70*0.02</f>
        <v>90.39</v>
      </c>
      <c r="P70" s="63">
        <f t="shared" si="20"/>
        <v>225.98</v>
      </c>
      <c r="Q70" s="63"/>
      <c r="R70" s="63">
        <f>G70+P70+Q70</f>
        <v>4745.48</v>
      </c>
      <c r="S70" s="63">
        <f>R70*12</f>
        <v>56945.76</v>
      </c>
      <c r="T70" s="148"/>
      <c r="U70" s="149"/>
      <c r="V70" s="150"/>
    </row>
    <row r="71" spans="1:22" s="151" customFormat="1" ht="15.75" customHeight="1">
      <c r="A71" s="145">
        <v>5</v>
      </c>
      <c r="B71" s="159" t="s">
        <v>100</v>
      </c>
      <c r="C71" s="63"/>
      <c r="D71" s="63">
        <v>2</v>
      </c>
      <c r="E71" s="80">
        <v>16</v>
      </c>
      <c r="F71" s="63">
        <v>4916</v>
      </c>
      <c r="G71" s="63">
        <f t="shared" si="19"/>
        <v>9832</v>
      </c>
      <c r="H71" s="63"/>
      <c r="I71" s="63"/>
      <c r="J71" s="63">
        <f>G71*0.1</f>
        <v>983.2</v>
      </c>
      <c r="K71" s="170"/>
      <c r="L71" s="63"/>
      <c r="M71" s="91"/>
      <c r="N71" s="63"/>
      <c r="O71" s="63">
        <f>G71*0.02</f>
        <v>196.64</v>
      </c>
      <c r="P71" s="63">
        <f t="shared" si="20"/>
        <v>1179.84</v>
      </c>
      <c r="Q71" s="63"/>
      <c r="R71" s="63">
        <f>G71+P71+Q71</f>
        <v>11011.84</v>
      </c>
      <c r="S71" s="63">
        <f>R71*12</f>
        <v>132142.08</v>
      </c>
      <c r="T71" s="148"/>
      <c r="U71" s="149"/>
      <c r="V71" s="150"/>
    </row>
    <row r="72" spans="1:22" s="151" customFormat="1" ht="15.75" customHeight="1">
      <c r="A72" s="145">
        <v>6</v>
      </c>
      <c r="B72" s="159" t="s">
        <v>28</v>
      </c>
      <c r="C72" s="63">
        <v>4.75</v>
      </c>
      <c r="D72" s="63">
        <v>3.5</v>
      </c>
      <c r="E72" s="80">
        <v>13</v>
      </c>
      <c r="F72" s="63">
        <v>4000</v>
      </c>
      <c r="G72" s="63">
        <f t="shared" si="19"/>
        <v>14000</v>
      </c>
      <c r="H72" s="63"/>
      <c r="I72" s="63"/>
      <c r="J72" s="63">
        <f>G72*0.1</f>
        <v>1400</v>
      </c>
      <c r="K72" s="170"/>
      <c r="L72" s="63"/>
      <c r="M72" s="171"/>
      <c r="N72" s="63"/>
      <c r="O72" s="63"/>
      <c r="P72" s="63">
        <f t="shared" si="20"/>
        <v>1400</v>
      </c>
      <c r="Q72" s="63"/>
      <c r="R72" s="63">
        <f t="shared" si="21"/>
        <v>15400</v>
      </c>
      <c r="S72" s="63">
        <f t="shared" si="22"/>
        <v>184800</v>
      </c>
      <c r="T72" s="148"/>
      <c r="U72" s="149"/>
      <c r="V72" s="150"/>
    </row>
    <row r="73" spans="1:22" s="151" customFormat="1" ht="15" customHeight="1">
      <c r="A73" s="145">
        <v>7</v>
      </c>
      <c r="B73" s="159" t="s">
        <v>23</v>
      </c>
      <c r="C73" s="63">
        <v>3</v>
      </c>
      <c r="D73" s="63">
        <v>3</v>
      </c>
      <c r="E73" s="80">
        <v>13</v>
      </c>
      <c r="F73" s="63">
        <v>4000</v>
      </c>
      <c r="G73" s="63">
        <f t="shared" si="19"/>
        <v>12000</v>
      </c>
      <c r="H73" s="63"/>
      <c r="I73" s="63"/>
      <c r="J73" s="63"/>
      <c r="K73" s="170"/>
      <c r="L73" s="63"/>
      <c r="M73" s="91"/>
      <c r="N73" s="63"/>
      <c r="O73" s="63"/>
      <c r="P73" s="63">
        <f t="shared" si="20"/>
        <v>0</v>
      </c>
      <c r="Q73" s="63"/>
      <c r="R73" s="63">
        <f t="shared" si="21"/>
        <v>12000</v>
      </c>
      <c r="S73" s="63">
        <f t="shared" si="22"/>
        <v>144000</v>
      </c>
      <c r="T73" s="148"/>
      <c r="U73" s="149"/>
      <c r="V73" s="150"/>
    </row>
    <row r="74" spans="1:22" s="151" customFormat="1" ht="15.75" customHeight="1">
      <c r="A74" s="145">
        <v>8</v>
      </c>
      <c r="B74" s="159" t="s">
        <v>117</v>
      </c>
      <c r="C74" s="63">
        <v>2.5</v>
      </c>
      <c r="D74" s="63">
        <v>1</v>
      </c>
      <c r="E74" s="80">
        <v>12</v>
      </c>
      <c r="F74" s="63">
        <v>3735</v>
      </c>
      <c r="G74" s="63">
        <f t="shared" si="19"/>
        <v>3735</v>
      </c>
      <c r="H74" s="63"/>
      <c r="I74" s="63"/>
      <c r="J74" s="63"/>
      <c r="K74" s="170"/>
      <c r="L74" s="63"/>
      <c r="M74" s="91"/>
      <c r="N74" s="63"/>
      <c r="O74" s="63"/>
      <c r="P74" s="63">
        <f t="shared" si="20"/>
        <v>0</v>
      </c>
      <c r="Q74" s="63"/>
      <c r="R74" s="63">
        <f t="shared" si="21"/>
        <v>3735</v>
      </c>
      <c r="S74" s="63">
        <f t="shared" si="22"/>
        <v>44820</v>
      </c>
      <c r="T74" s="148"/>
      <c r="U74" s="149"/>
      <c r="V74" s="150"/>
    </row>
    <row r="75" spans="1:22" s="151" customFormat="1" ht="15.75" customHeight="1">
      <c r="A75" s="144"/>
      <c r="B75" s="164" t="s">
        <v>24</v>
      </c>
      <c r="C75" s="165" t="e">
        <f>SUM(#REF!)</f>
        <v>#REF!</v>
      </c>
      <c r="D75" s="166">
        <f>SUM(D67:D74)</f>
        <v>17</v>
      </c>
      <c r="E75" s="165"/>
      <c r="F75" s="166">
        <f aca="true" t="shared" si="23" ref="F75:S75">SUM(F67:F74)</f>
        <v>41143</v>
      </c>
      <c r="G75" s="166">
        <f t="shared" si="23"/>
        <v>85053</v>
      </c>
      <c r="H75" s="166">
        <f t="shared" si="23"/>
        <v>0</v>
      </c>
      <c r="I75" s="166">
        <f t="shared" si="23"/>
        <v>0</v>
      </c>
      <c r="J75" s="166">
        <f t="shared" si="23"/>
        <v>3588.4</v>
      </c>
      <c r="K75" s="166">
        <f t="shared" si="23"/>
        <v>0</v>
      </c>
      <c r="L75" s="166">
        <f t="shared" si="23"/>
        <v>0</v>
      </c>
      <c r="M75" s="166">
        <f t="shared" si="23"/>
        <v>0</v>
      </c>
      <c r="N75" s="166">
        <f t="shared" si="23"/>
        <v>279.91</v>
      </c>
      <c r="O75" s="166">
        <f t="shared" si="23"/>
        <v>1106.36</v>
      </c>
      <c r="P75" s="166">
        <f t="shared" si="23"/>
        <v>4974.67</v>
      </c>
      <c r="Q75" s="166">
        <f t="shared" si="23"/>
        <v>0</v>
      </c>
      <c r="R75" s="166">
        <f t="shared" si="23"/>
        <v>90027.67</v>
      </c>
      <c r="S75" s="166">
        <f t="shared" si="23"/>
        <v>1080332.04</v>
      </c>
      <c r="T75" s="51">
        <f>R75*12</f>
        <v>1080332.04</v>
      </c>
      <c r="U75" s="149"/>
      <c r="V75" s="150"/>
    </row>
    <row r="76" spans="1:22" s="151" customFormat="1" ht="15.75" customHeight="1">
      <c r="A76" s="200" t="s">
        <v>81</v>
      </c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148"/>
      <c r="U76" s="149"/>
      <c r="V76" s="150"/>
    </row>
    <row r="77" spans="1:22" s="151" customFormat="1" ht="15.75" customHeight="1">
      <c r="A77" s="145">
        <v>1</v>
      </c>
      <c r="B77" s="159" t="s">
        <v>118</v>
      </c>
      <c r="C77" s="63">
        <v>1.25</v>
      </c>
      <c r="D77" s="63">
        <v>1</v>
      </c>
      <c r="E77" s="80">
        <v>19</v>
      </c>
      <c r="F77" s="63">
        <v>6026</v>
      </c>
      <c r="G77" s="63">
        <f aca="true" t="shared" si="24" ref="G77:G82">D77*F77</f>
        <v>6026</v>
      </c>
      <c r="H77" s="63"/>
      <c r="I77" s="63"/>
      <c r="J77" s="63"/>
      <c r="K77" s="63"/>
      <c r="L77" s="63"/>
      <c r="M77" s="91"/>
      <c r="N77" s="63"/>
      <c r="O77" s="63">
        <f>G77*0.02</f>
        <v>120.52</v>
      </c>
      <c r="P77" s="63">
        <f aca="true" t="shared" si="25" ref="P77:P82">SUM(H77:O77)</f>
        <v>120.52</v>
      </c>
      <c r="Q77" s="63"/>
      <c r="R77" s="63">
        <f aca="true" t="shared" si="26" ref="R77:R82">G77+P77+Q77</f>
        <v>6146.52</v>
      </c>
      <c r="S77" s="63">
        <f aca="true" t="shared" si="27" ref="S77:S82">R77*12</f>
        <v>73758.24</v>
      </c>
      <c r="T77" s="148"/>
      <c r="U77" s="149"/>
      <c r="V77" s="150"/>
    </row>
    <row r="78" spans="1:22" s="151" customFormat="1" ht="15.75" customHeight="1">
      <c r="A78" s="145">
        <v>2</v>
      </c>
      <c r="B78" s="159" t="s">
        <v>43</v>
      </c>
      <c r="C78" s="63">
        <v>2.5</v>
      </c>
      <c r="D78" s="63">
        <v>1.5</v>
      </c>
      <c r="E78" s="80">
        <v>12</v>
      </c>
      <c r="F78" s="63">
        <v>3735</v>
      </c>
      <c r="G78" s="63">
        <f t="shared" si="24"/>
        <v>5602.5</v>
      </c>
      <c r="H78" s="63"/>
      <c r="I78" s="63"/>
      <c r="J78" s="63"/>
      <c r="K78" s="63"/>
      <c r="L78" s="63"/>
      <c r="M78" s="171"/>
      <c r="N78" s="63"/>
      <c r="O78" s="63"/>
      <c r="P78" s="63">
        <f t="shared" si="25"/>
        <v>0</v>
      </c>
      <c r="Q78" s="63"/>
      <c r="R78" s="63">
        <f t="shared" si="26"/>
        <v>5602.5</v>
      </c>
      <c r="S78" s="63">
        <f t="shared" si="27"/>
        <v>67230</v>
      </c>
      <c r="T78" s="148"/>
      <c r="U78" s="149"/>
      <c r="V78" s="150"/>
    </row>
    <row r="79" spans="1:22" s="151" customFormat="1" ht="15.75" customHeight="1">
      <c r="A79" s="145">
        <v>3</v>
      </c>
      <c r="B79" s="159" t="s">
        <v>43</v>
      </c>
      <c r="C79" s="63">
        <v>2.5</v>
      </c>
      <c r="D79" s="63">
        <v>1</v>
      </c>
      <c r="E79" s="80">
        <v>12</v>
      </c>
      <c r="F79" s="63">
        <v>3735</v>
      </c>
      <c r="G79" s="63">
        <f t="shared" si="24"/>
        <v>3735</v>
      </c>
      <c r="H79" s="63"/>
      <c r="I79" s="63"/>
      <c r="J79" s="63">
        <f>G79*0.1</f>
        <v>373.5</v>
      </c>
      <c r="K79" s="63"/>
      <c r="L79" s="63"/>
      <c r="M79" s="171"/>
      <c r="N79" s="63"/>
      <c r="O79" s="63"/>
      <c r="P79" s="63">
        <f t="shared" si="25"/>
        <v>373.5</v>
      </c>
      <c r="Q79" s="63"/>
      <c r="R79" s="63">
        <f t="shared" si="26"/>
        <v>4108.5</v>
      </c>
      <c r="S79" s="63">
        <f t="shared" si="27"/>
        <v>49302</v>
      </c>
      <c r="T79" s="148"/>
      <c r="U79" s="149"/>
      <c r="V79" s="150"/>
    </row>
    <row r="80" spans="1:22" s="151" customFormat="1" ht="15.75" customHeight="1">
      <c r="A80" s="145">
        <v>4</v>
      </c>
      <c r="B80" s="159" t="s">
        <v>119</v>
      </c>
      <c r="C80" s="63">
        <v>1.5</v>
      </c>
      <c r="D80" s="63">
        <v>1</v>
      </c>
      <c r="E80" s="80">
        <v>15</v>
      </c>
      <c r="F80" s="63">
        <v>4546</v>
      </c>
      <c r="G80" s="63">
        <f t="shared" si="24"/>
        <v>4546</v>
      </c>
      <c r="H80" s="63"/>
      <c r="I80" s="63"/>
      <c r="J80" s="63">
        <f>G80*0.1</f>
        <v>454.6</v>
      </c>
      <c r="K80" s="63"/>
      <c r="L80" s="63"/>
      <c r="M80" s="171"/>
      <c r="N80" s="188"/>
      <c r="O80" s="63">
        <f>G80*0.02</f>
        <v>90.92</v>
      </c>
      <c r="P80" s="63">
        <f t="shared" si="25"/>
        <v>545.52</v>
      </c>
      <c r="Q80" s="63"/>
      <c r="R80" s="63">
        <f t="shared" si="26"/>
        <v>5091.52</v>
      </c>
      <c r="S80" s="63">
        <f t="shared" si="27"/>
        <v>61098.24</v>
      </c>
      <c r="T80" s="148"/>
      <c r="U80" s="149"/>
      <c r="V80" s="150"/>
    </row>
    <row r="81" spans="1:22" s="151" customFormat="1" ht="15.75" customHeight="1">
      <c r="A81" s="145">
        <v>5</v>
      </c>
      <c r="B81" s="159" t="s">
        <v>119</v>
      </c>
      <c r="C81" s="63">
        <v>1.5</v>
      </c>
      <c r="D81" s="63">
        <v>0.5</v>
      </c>
      <c r="E81" s="80">
        <v>15</v>
      </c>
      <c r="F81" s="63">
        <v>4546</v>
      </c>
      <c r="G81" s="63">
        <f t="shared" si="24"/>
        <v>2273</v>
      </c>
      <c r="H81" s="63"/>
      <c r="I81" s="63"/>
      <c r="J81" s="63"/>
      <c r="K81" s="63"/>
      <c r="L81" s="63"/>
      <c r="M81" s="171"/>
      <c r="N81" s="188"/>
      <c r="O81" s="63">
        <f>G81*0.02</f>
        <v>45.46</v>
      </c>
      <c r="P81" s="63">
        <f t="shared" si="25"/>
        <v>45.46</v>
      </c>
      <c r="Q81" s="63"/>
      <c r="R81" s="63">
        <f t="shared" si="26"/>
        <v>2318.46</v>
      </c>
      <c r="S81" s="63">
        <f t="shared" si="27"/>
        <v>27821.52</v>
      </c>
      <c r="T81" s="148"/>
      <c r="U81" s="149"/>
      <c r="V81" s="150"/>
    </row>
    <row r="82" spans="1:22" s="151" customFormat="1" ht="15.75" customHeight="1">
      <c r="A82" s="145">
        <v>6</v>
      </c>
      <c r="B82" s="159" t="s">
        <v>99</v>
      </c>
      <c r="C82" s="63">
        <v>1</v>
      </c>
      <c r="D82" s="63">
        <v>0.5</v>
      </c>
      <c r="E82" s="80">
        <v>7</v>
      </c>
      <c r="F82" s="63">
        <v>2713</v>
      </c>
      <c r="G82" s="63">
        <f t="shared" si="24"/>
        <v>1356.5</v>
      </c>
      <c r="H82" s="80"/>
      <c r="I82" s="80"/>
      <c r="J82" s="63"/>
      <c r="K82" s="63"/>
      <c r="L82" s="80"/>
      <c r="M82" s="166"/>
      <c r="N82" s="63"/>
      <c r="O82" s="63"/>
      <c r="P82" s="63">
        <f t="shared" si="25"/>
        <v>0</v>
      </c>
      <c r="Q82" s="63">
        <f>(3723-F82)*D82</f>
        <v>505</v>
      </c>
      <c r="R82" s="63">
        <f t="shared" si="26"/>
        <v>1861.5</v>
      </c>
      <c r="S82" s="63">
        <f t="shared" si="27"/>
        <v>22338</v>
      </c>
      <c r="T82" s="148"/>
      <c r="U82" s="149"/>
      <c r="V82" s="150"/>
    </row>
    <row r="83" spans="1:22" s="151" customFormat="1" ht="15.75" customHeight="1">
      <c r="A83" s="144"/>
      <c r="B83" s="164" t="s">
        <v>24</v>
      </c>
      <c r="C83" s="165" t="e">
        <f>SUM(#REF!)</f>
        <v>#REF!</v>
      </c>
      <c r="D83" s="166">
        <f>SUM(D77:D82)</f>
        <v>5.5</v>
      </c>
      <c r="E83" s="165"/>
      <c r="F83" s="166">
        <f aca="true" t="shared" si="28" ref="F83:S83">SUM(F77:F82)</f>
        <v>25301</v>
      </c>
      <c r="G83" s="166">
        <f t="shared" si="28"/>
        <v>23539</v>
      </c>
      <c r="H83" s="166">
        <f t="shared" si="28"/>
        <v>0</v>
      </c>
      <c r="I83" s="166">
        <f t="shared" si="28"/>
        <v>0</v>
      </c>
      <c r="J83" s="166">
        <f t="shared" si="28"/>
        <v>828.1</v>
      </c>
      <c r="K83" s="166">
        <f t="shared" si="28"/>
        <v>0</v>
      </c>
      <c r="L83" s="166">
        <f t="shared" si="28"/>
        <v>0</v>
      </c>
      <c r="M83" s="166">
        <f t="shared" si="28"/>
        <v>0</v>
      </c>
      <c r="N83" s="166">
        <f t="shared" si="28"/>
        <v>0</v>
      </c>
      <c r="O83" s="166">
        <f t="shared" si="28"/>
        <v>256.9</v>
      </c>
      <c r="P83" s="166">
        <f t="shared" si="28"/>
        <v>1085</v>
      </c>
      <c r="Q83" s="166">
        <f t="shared" si="28"/>
        <v>505</v>
      </c>
      <c r="R83" s="166">
        <f t="shared" si="28"/>
        <v>25129</v>
      </c>
      <c r="S83" s="166">
        <f t="shared" si="28"/>
        <v>301548</v>
      </c>
      <c r="T83" s="51">
        <f>R83*12</f>
        <v>301548</v>
      </c>
      <c r="U83" s="149"/>
      <c r="V83" s="150"/>
    </row>
    <row r="84" spans="1:22" s="151" customFormat="1" ht="15.75" customHeight="1">
      <c r="A84" s="216" t="s">
        <v>90</v>
      </c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148"/>
      <c r="U84" s="149"/>
      <c r="V84" s="150"/>
    </row>
    <row r="85" spans="1:22" s="151" customFormat="1" ht="15.75" customHeight="1">
      <c r="A85" s="145">
        <v>1</v>
      </c>
      <c r="B85" s="159" t="s">
        <v>73</v>
      </c>
      <c r="C85" s="63"/>
      <c r="D85" s="63">
        <v>0.75</v>
      </c>
      <c r="E85" s="80">
        <v>20</v>
      </c>
      <c r="F85" s="63">
        <v>6414</v>
      </c>
      <c r="G85" s="63">
        <f>D85*F85</f>
        <v>4810.5</v>
      </c>
      <c r="H85" s="63"/>
      <c r="I85" s="63"/>
      <c r="J85" s="63"/>
      <c r="K85" s="170"/>
      <c r="L85" s="63"/>
      <c r="M85" s="91"/>
      <c r="N85" s="63">
        <f>G85*0.03</f>
        <v>144.32</v>
      </c>
      <c r="O85" s="63">
        <f>G85*0.02</f>
        <v>96.21</v>
      </c>
      <c r="P85" s="63">
        <f aca="true" t="shared" si="29" ref="P85:P94">SUM(H85:O85)</f>
        <v>240.53</v>
      </c>
      <c r="Q85" s="63"/>
      <c r="R85" s="63">
        <f>G85+P85+Q85</f>
        <v>5051.03</v>
      </c>
      <c r="S85" s="63">
        <f>R85*12</f>
        <v>60612.36</v>
      </c>
      <c r="T85" s="148"/>
      <c r="U85" s="149"/>
      <c r="V85" s="150"/>
    </row>
    <row r="86" spans="1:22" s="151" customFormat="1" ht="15.75" customHeight="1">
      <c r="A86" s="145">
        <v>2</v>
      </c>
      <c r="B86" s="159" t="s">
        <v>74</v>
      </c>
      <c r="C86" s="63">
        <v>4.5</v>
      </c>
      <c r="D86" s="63">
        <v>3</v>
      </c>
      <c r="E86" s="80">
        <v>19</v>
      </c>
      <c r="F86" s="63">
        <v>6026</v>
      </c>
      <c r="G86" s="63">
        <f>D86*F86</f>
        <v>18078</v>
      </c>
      <c r="H86" s="63"/>
      <c r="I86" s="63"/>
      <c r="J86" s="63"/>
      <c r="K86" s="170"/>
      <c r="L86" s="63"/>
      <c r="M86" s="91"/>
      <c r="N86" s="63"/>
      <c r="O86" s="63">
        <f>G86*0.02</f>
        <v>361.56</v>
      </c>
      <c r="P86" s="63">
        <f t="shared" si="29"/>
        <v>361.56</v>
      </c>
      <c r="Q86" s="63"/>
      <c r="R86" s="63">
        <f>G86+P86+Q86</f>
        <v>18439.56</v>
      </c>
      <c r="S86" s="63">
        <f>R86*12</f>
        <v>221274.72</v>
      </c>
      <c r="T86" s="148"/>
      <c r="U86" s="149"/>
      <c r="V86" s="150"/>
    </row>
    <row r="87" spans="1:22" s="151" customFormat="1" ht="15.75" customHeight="1">
      <c r="A87" s="145">
        <v>3</v>
      </c>
      <c r="B87" s="159" t="s">
        <v>75</v>
      </c>
      <c r="C87" s="63">
        <v>1</v>
      </c>
      <c r="D87" s="63">
        <v>1</v>
      </c>
      <c r="E87" s="80">
        <v>15</v>
      </c>
      <c r="F87" s="63">
        <v>4546</v>
      </c>
      <c r="G87" s="63">
        <f>D87*F87</f>
        <v>4546</v>
      </c>
      <c r="H87" s="63"/>
      <c r="I87" s="63"/>
      <c r="J87" s="63"/>
      <c r="K87" s="170"/>
      <c r="L87" s="63"/>
      <c r="M87" s="91"/>
      <c r="N87" s="63"/>
      <c r="O87" s="63">
        <f>G87*0.02</f>
        <v>90.92</v>
      </c>
      <c r="P87" s="63">
        <f t="shared" si="29"/>
        <v>90.92</v>
      </c>
      <c r="Q87" s="63"/>
      <c r="R87" s="63">
        <f>G87+P87+Q87</f>
        <v>4636.92</v>
      </c>
      <c r="S87" s="63">
        <f>R87*12</f>
        <v>55643.04</v>
      </c>
      <c r="T87" s="148"/>
      <c r="U87" s="149"/>
      <c r="V87" s="150"/>
    </row>
    <row r="88" spans="1:22" s="151" customFormat="1" ht="15.75" customHeight="1">
      <c r="A88" s="145">
        <v>4</v>
      </c>
      <c r="B88" s="159" t="s">
        <v>28</v>
      </c>
      <c r="C88" s="63"/>
      <c r="D88" s="63">
        <v>0.7</v>
      </c>
      <c r="E88" s="80">
        <v>13</v>
      </c>
      <c r="F88" s="63">
        <v>4000</v>
      </c>
      <c r="G88" s="63">
        <f>D88*F88</f>
        <v>2800</v>
      </c>
      <c r="H88" s="63"/>
      <c r="I88" s="63"/>
      <c r="J88" s="63"/>
      <c r="K88" s="170"/>
      <c r="L88" s="63"/>
      <c r="M88" s="91"/>
      <c r="N88" s="63"/>
      <c r="O88" s="63"/>
      <c r="P88" s="63">
        <f t="shared" si="29"/>
        <v>0</v>
      </c>
      <c r="Q88" s="63"/>
      <c r="R88" s="63">
        <f>G88+P88+Q88</f>
        <v>2800</v>
      </c>
      <c r="S88" s="63">
        <f>R88*12</f>
        <v>33600</v>
      </c>
      <c r="T88" s="148"/>
      <c r="U88" s="149"/>
      <c r="V88" s="150"/>
    </row>
    <row r="89" spans="1:22" s="151" customFormat="1" ht="15.75" customHeight="1">
      <c r="A89" s="145">
        <v>5</v>
      </c>
      <c r="B89" s="159" t="s">
        <v>23</v>
      </c>
      <c r="C89" s="63">
        <v>2.5</v>
      </c>
      <c r="D89" s="63">
        <v>1</v>
      </c>
      <c r="E89" s="80">
        <v>13</v>
      </c>
      <c r="F89" s="63">
        <v>4000</v>
      </c>
      <c r="G89" s="63">
        <f aca="true" t="shared" si="30" ref="G89:G94">D89*F89</f>
        <v>4000</v>
      </c>
      <c r="H89" s="63"/>
      <c r="I89" s="63"/>
      <c r="J89" s="63">
        <f>G89*0.1</f>
        <v>400</v>
      </c>
      <c r="K89" s="170"/>
      <c r="L89" s="63"/>
      <c r="M89" s="91"/>
      <c r="N89" s="63"/>
      <c r="O89" s="63"/>
      <c r="P89" s="63">
        <f t="shared" si="29"/>
        <v>400</v>
      </c>
      <c r="Q89" s="63"/>
      <c r="R89" s="63">
        <f aca="true" t="shared" si="31" ref="R89:R94">G89+P89+Q89</f>
        <v>4400</v>
      </c>
      <c r="S89" s="63">
        <f aca="true" t="shared" si="32" ref="S89:S94">R89*12</f>
        <v>52800</v>
      </c>
      <c r="T89" s="148"/>
      <c r="U89" s="149"/>
      <c r="V89" s="150"/>
    </row>
    <row r="90" spans="1:22" s="151" customFormat="1" ht="15.75" customHeight="1">
      <c r="A90" s="145">
        <v>6</v>
      </c>
      <c r="B90" s="159" t="s">
        <v>23</v>
      </c>
      <c r="C90" s="63">
        <v>2.5</v>
      </c>
      <c r="D90" s="63">
        <v>1</v>
      </c>
      <c r="E90" s="80">
        <v>13</v>
      </c>
      <c r="F90" s="63">
        <v>4000</v>
      </c>
      <c r="G90" s="63">
        <f>D90*F90</f>
        <v>4000</v>
      </c>
      <c r="H90" s="63"/>
      <c r="I90" s="63"/>
      <c r="J90" s="63"/>
      <c r="K90" s="170"/>
      <c r="L90" s="63"/>
      <c r="M90" s="91"/>
      <c r="N90" s="63"/>
      <c r="O90" s="63"/>
      <c r="P90" s="63">
        <f t="shared" si="29"/>
        <v>0</v>
      </c>
      <c r="Q90" s="63"/>
      <c r="R90" s="63">
        <f>G90+P90+Q90</f>
        <v>4000</v>
      </c>
      <c r="S90" s="63">
        <f>R90*12</f>
        <v>48000</v>
      </c>
      <c r="T90" s="148"/>
      <c r="U90" s="149"/>
      <c r="V90" s="150"/>
    </row>
    <row r="91" spans="1:22" s="151" customFormat="1" ht="15.75" customHeight="1">
      <c r="A91" s="145">
        <v>7</v>
      </c>
      <c r="B91" s="159" t="s">
        <v>43</v>
      </c>
      <c r="C91" s="63">
        <v>2</v>
      </c>
      <c r="D91" s="63">
        <v>2</v>
      </c>
      <c r="E91" s="80">
        <v>12</v>
      </c>
      <c r="F91" s="63">
        <v>3735</v>
      </c>
      <c r="G91" s="63">
        <f>D91*F91</f>
        <v>7470</v>
      </c>
      <c r="H91" s="63"/>
      <c r="I91" s="63"/>
      <c r="J91" s="63"/>
      <c r="K91" s="170"/>
      <c r="L91" s="63"/>
      <c r="M91" s="91"/>
      <c r="N91" s="63"/>
      <c r="O91" s="63"/>
      <c r="P91" s="63">
        <f t="shared" si="29"/>
        <v>0</v>
      </c>
      <c r="Q91" s="63"/>
      <c r="R91" s="63">
        <f>G91+P91+Q91</f>
        <v>7470</v>
      </c>
      <c r="S91" s="63">
        <f>R91*12</f>
        <v>89640</v>
      </c>
      <c r="T91" s="148"/>
      <c r="U91" s="149"/>
      <c r="V91" s="150"/>
    </row>
    <row r="92" spans="1:22" s="151" customFormat="1" ht="15.75" customHeight="1">
      <c r="A92" s="145">
        <v>8</v>
      </c>
      <c r="B92" s="159" t="s">
        <v>83</v>
      </c>
      <c r="C92" s="63">
        <v>4</v>
      </c>
      <c r="D92" s="63">
        <v>3</v>
      </c>
      <c r="E92" s="80">
        <v>10</v>
      </c>
      <c r="F92" s="63">
        <v>3207</v>
      </c>
      <c r="G92" s="63">
        <f t="shared" si="30"/>
        <v>9621</v>
      </c>
      <c r="H92" s="63"/>
      <c r="I92" s="63"/>
      <c r="J92" s="63"/>
      <c r="K92" s="170"/>
      <c r="L92" s="63"/>
      <c r="M92" s="91"/>
      <c r="N92" s="63"/>
      <c r="O92" s="63"/>
      <c r="P92" s="63">
        <f t="shared" si="29"/>
        <v>0</v>
      </c>
      <c r="Q92" s="63">
        <f>(3723-F92)*D92</f>
        <v>1548</v>
      </c>
      <c r="R92" s="63">
        <f t="shared" si="31"/>
        <v>11169</v>
      </c>
      <c r="S92" s="63">
        <f t="shared" si="32"/>
        <v>134028</v>
      </c>
      <c r="T92" s="148"/>
      <c r="U92" s="149"/>
      <c r="V92" s="150"/>
    </row>
    <row r="93" spans="1:22" s="151" customFormat="1" ht="15.75" customHeight="1">
      <c r="A93" s="145">
        <v>9</v>
      </c>
      <c r="B93" s="159" t="s">
        <v>49</v>
      </c>
      <c r="C93" s="63">
        <v>1</v>
      </c>
      <c r="D93" s="63">
        <v>0.25</v>
      </c>
      <c r="E93" s="80">
        <v>9</v>
      </c>
      <c r="F93" s="63">
        <v>3048</v>
      </c>
      <c r="G93" s="63">
        <f t="shared" si="30"/>
        <v>762</v>
      </c>
      <c r="H93" s="63"/>
      <c r="I93" s="63"/>
      <c r="J93" s="63"/>
      <c r="K93" s="170"/>
      <c r="L93" s="63"/>
      <c r="M93" s="91"/>
      <c r="N93" s="63"/>
      <c r="O93" s="63"/>
      <c r="P93" s="63">
        <f t="shared" si="29"/>
        <v>0</v>
      </c>
      <c r="Q93" s="63">
        <f>(3723-F93)*D93</f>
        <v>168.75</v>
      </c>
      <c r="R93" s="63">
        <f t="shared" si="31"/>
        <v>930.75</v>
      </c>
      <c r="S93" s="63">
        <f t="shared" si="32"/>
        <v>11169</v>
      </c>
      <c r="T93" s="148"/>
      <c r="U93" s="149"/>
      <c r="V93" s="150"/>
    </row>
    <row r="94" spans="1:22" s="151" customFormat="1" ht="15.75" customHeight="1">
      <c r="A94" s="145">
        <v>10</v>
      </c>
      <c r="B94" s="159" t="s">
        <v>103</v>
      </c>
      <c r="C94" s="63">
        <v>2.5</v>
      </c>
      <c r="D94" s="63">
        <v>0.25</v>
      </c>
      <c r="E94" s="80">
        <v>7</v>
      </c>
      <c r="F94" s="63">
        <v>2713</v>
      </c>
      <c r="G94" s="63">
        <f t="shared" si="30"/>
        <v>678.25</v>
      </c>
      <c r="H94" s="63"/>
      <c r="I94" s="63"/>
      <c r="J94" s="63"/>
      <c r="K94" s="170"/>
      <c r="L94" s="63"/>
      <c r="M94" s="91"/>
      <c r="N94" s="63"/>
      <c r="O94" s="63"/>
      <c r="P94" s="63">
        <f t="shared" si="29"/>
        <v>0</v>
      </c>
      <c r="Q94" s="63">
        <f>(3723-F94)*D94</f>
        <v>252.5</v>
      </c>
      <c r="R94" s="63">
        <f t="shared" si="31"/>
        <v>930.75</v>
      </c>
      <c r="S94" s="63">
        <f t="shared" si="32"/>
        <v>11169</v>
      </c>
      <c r="T94" s="148"/>
      <c r="U94" s="149"/>
      <c r="V94" s="150"/>
    </row>
    <row r="95" spans="1:22" s="151" customFormat="1" ht="15.75" customHeight="1">
      <c r="A95" s="144"/>
      <c r="B95" s="164" t="s">
        <v>24</v>
      </c>
      <c r="C95" s="165" t="e">
        <f>SUM(#REF!)</f>
        <v>#REF!</v>
      </c>
      <c r="D95" s="166">
        <f>SUM(D85:D94)</f>
        <v>12.95</v>
      </c>
      <c r="E95" s="165"/>
      <c r="F95" s="166">
        <f aca="true" t="shared" si="33" ref="F95:S95">SUM(F85:F94)</f>
        <v>41689</v>
      </c>
      <c r="G95" s="166">
        <f t="shared" si="33"/>
        <v>56765.75</v>
      </c>
      <c r="H95" s="166">
        <f t="shared" si="33"/>
        <v>0</v>
      </c>
      <c r="I95" s="166">
        <f t="shared" si="33"/>
        <v>0</v>
      </c>
      <c r="J95" s="166">
        <f t="shared" si="33"/>
        <v>400</v>
      </c>
      <c r="K95" s="166">
        <f t="shared" si="33"/>
        <v>0</v>
      </c>
      <c r="L95" s="166">
        <f t="shared" si="33"/>
        <v>0</v>
      </c>
      <c r="M95" s="166">
        <f t="shared" si="33"/>
        <v>0</v>
      </c>
      <c r="N95" s="166">
        <f t="shared" si="33"/>
        <v>144.32</v>
      </c>
      <c r="O95" s="166">
        <f t="shared" si="33"/>
        <v>548.69</v>
      </c>
      <c r="P95" s="166">
        <f t="shared" si="33"/>
        <v>1093.01</v>
      </c>
      <c r="Q95" s="166">
        <f t="shared" si="33"/>
        <v>1969.25</v>
      </c>
      <c r="R95" s="166">
        <f t="shared" si="33"/>
        <v>59828.01</v>
      </c>
      <c r="S95" s="166">
        <f t="shared" si="33"/>
        <v>717936.12</v>
      </c>
      <c r="T95" s="51">
        <f>R95*12</f>
        <v>717936.12</v>
      </c>
      <c r="U95" s="149"/>
      <c r="V95" s="150"/>
    </row>
    <row r="96" spans="1:22" ht="15.75" customHeight="1">
      <c r="A96" s="200" t="s">
        <v>91</v>
      </c>
      <c r="B96" s="201"/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51"/>
      <c r="U96" s="31"/>
      <c r="V96" s="1"/>
    </row>
    <row r="97" spans="1:22" ht="15.75" customHeight="1">
      <c r="A97" s="145">
        <v>1</v>
      </c>
      <c r="B97" s="159" t="s">
        <v>120</v>
      </c>
      <c r="C97" s="63">
        <v>0.25</v>
      </c>
      <c r="D97" s="63">
        <v>0.25</v>
      </c>
      <c r="E97" s="80">
        <v>20</v>
      </c>
      <c r="F97" s="63">
        <v>6414</v>
      </c>
      <c r="G97" s="63">
        <f aca="true" t="shared" si="34" ref="G97:G102">D97*F97</f>
        <v>1603.5</v>
      </c>
      <c r="H97" s="63"/>
      <c r="I97" s="63"/>
      <c r="J97" s="63"/>
      <c r="K97" s="63"/>
      <c r="L97" s="63"/>
      <c r="M97" s="91"/>
      <c r="N97" s="63">
        <f>G97*0.03</f>
        <v>48.11</v>
      </c>
      <c r="O97" s="63">
        <f>G97*0.02</f>
        <v>32.07</v>
      </c>
      <c r="P97" s="63">
        <f aca="true" t="shared" si="35" ref="P97:P102">SUM(H97:O97)</f>
        <v>80.18</v>
      </c>
      <c r="Q97" s="63"/>
      <c r="R97" s="63">
        <f aca="true" t="shared" si="36" ref="R97:R102">G97+P97+Q97</f>
        <v>1683.68</v>
      </c>
      <c r="S97" s="63">
        <f aca="true" t="shared" si="37" ref="S97:S102">R97*12</f>
        <v>20204.16</v>
      </c>
      <c r="T97" s="51"/>
      <c r="U97" s="31"/>
      <c r="V97" s="1"/>
    </row>
    <row r="98" spans="1:22" ht="15.75" customHeight="1">
      <c r="A98" s="145">
        <v>2</v>
      </c>
      <c r="B98" s="159" t="s">
        <v>74</v>
      </c>
      <c r="C98" s="63">
        <v>0.5</v>
      </c>
      <c r="D98" s="63">
        <v>0.5</v>
      </c>
      <c r="E98" s="80">
        <v>19</v>
      </c>
      <c r="F98" s="63">
        <v>6026</v>
      </c>
      <c r="G98" s="63">
        <f t="shared" si="34"/>
        <v>3013</v>
      </c>
      <c r="H98" s="63"/>
      <c r="I98" s="63"/>
      <c r="J98" s="63">
        <f>G98*0.1</f>
        <v>301.3</v>
      </c>
      <c r="K98" s="63"/>
      <c r="L98" s="63"/>
      <c r="M98" s="91"/>
      <c r="N98" s="63">
        <f>G98*0.03</f>
        <v>90.39</v>
      </c>
      <c r="O98" s="63">
        <f>G98*0.02</f>
        <v>60.26</v>
      </c>
      <c r="P98" s="63">
        <f t="shared" si="35"/>
        <v>451.95</v>
      </c>
      <c r="Q98" s="63"/>
      <c r="R98" s="63">
        <f t="shared" si="36"/>
        <v>3464.95</v>
      </c>
      <c r="S98" s="63">
        <f t="shared" si="37"/>
        <v>41579.4</v>
      </c>
      <c r="T98" s="51"/>
      <c r="U98" s="31"/>
      <c r="V98" s="1"/>
    </row>
    <row r="99" spans="1:22" ht="15.75" customHeight="1">
      <c r="A99" s="145">
        <v>3</v>
      </c>
      <c r="B99" s="159" t="s">
        <v>80</v>
      </c>
      <c r="C99" s="63">
        <v>0.5</v>
      </c>
      <c r="D99" s="63">
        <v>0.6</v>
      </c>
      <c r="E99" s="80">
        <v>16</v>
      </c>
      <c r="F99" s="63">
        <v>4916</v>
      </c>
      <c r="G99" s="63">
        <f t="shared" si="34"/>
        <v>2949.6</v>
      </c>
      <c r="H99" s="63"/>
      <c r="I99" s="63"/>
      <c r="J99" s="63">
        <f>G99*0.1</f>
        <v>294.96</v>
      </c>
      <c r="K99" s="63"/>
      <c r="L99" s="63"/>
      <c r="M99" s="91"/>
      <c r="N99" s="63"/>
      <c r="O99" s="63">
        <f>G99*0.02</f>
        <v>58.99</v>
      </c>
      <c r="P99" s="63">
        <f t="shared" si="35"/>
        <v>353.95</v>
      </c>
      <c r="Q99" s="63"/>
      <c r="R99" s="63">
        <f t="shared" si="36"/>
        <v>3303.55</v>
      </c>
      <c r="S99" s="63">
        <f t="shared" si="37"/>
        <v>39642.6</v>
      </c>
      <c r="T99" s="51"/>
      <c r="U99" s="31"/>
      <c r="V99" s="1"/>
    </row>
    <row r="100" spans="1:22" s="151" customFormat="1" ht="15.75" customHeight="1">
      <c r="A100" s="145">
        <v>4</v>
      </c>
      <c r="B100" s="159" t="s">
        <v>28</v>
      </c>
      <c r="C100" s="63"/>
      <c r="D100" s="63">
        <v>0.75</v>
      </c>
      <c r="E100" s="80">
        <v>13</v>
      </c>
      <c r="F100" s="63">
        <v>4000</v>
      </c>
      <c r="G100" s="63">
        <f t="shared" si="34"/>
        <v>3000</v>
      </c>
      <c r="H100" s="63"/>
      <c r="I100" s="63"/>
      <c r="J100" s="63"/>
      <c r="K100" s="170"/>
      <c r="L100" s="63"/>
      <c r="M100" s="91"/>
      <c r="N100" s="63"/>
      <c r="O100" s="63"/>
      <c r="P100" s="63">
        <f t="shared" si="35"/>
        <v>0</v>
      </c>
      <c r="Q100" s="63"/>
      <c r="R100" s="63">
        <f t="shared" si="36"/>
        <v>3000</v>
      </c>
      <c r="S100" s="63">
        <f t="shared" si="37"/>
        <v>36000</v>
      </c>
      <c r="T100" s="148"/>
      <c r="U100" s="149"/>
      <c r="V100" s="150"/>
    </row>
    <row r="101" spans="1:22" s="151" customFormat="1" ht="15.75" customHeight="1">
      <c r="A101" s="145">
        <v>5</v>
      </c>
      <c r="B101" s="159" t="s">
        <v>23</v>
      </c>
      <c r="C101" s="63">
        <v>2.5</v>
      </c>
      <c r="D101" s="63">
        <v>0.25</v>
      </c>
      <c r="E101" s="80">
        <v>13</v>
      </c>
      <c r="F101" s="63">
        <v>4000</v>
      </c>
      <c r="G101" s="63">
        <f t="shared" si="34"/>
        <v>1000</v>
      </c>
      <c r="H101" s="63"/>
      <c r="I101" s="63"/>
      <c r="J101" s="63">
        <f>G101*0.1</f>
        <v>100</v>
      </c>
      <c r="K101" s="170"/>
      <c r="L101" s="63"/>
      <c r="M101" s="91"/>
      <c r="N101" s="63"/>
      <c r="O101" s="63"/>
      <c r="P101" s="63">
        <f t="shared" si="35"/>
        <v>100</v>
      </c>
      <c r="Q101" s="63"/>
      <c r="R101" s="63">
        <f t="shared" si="36"/>
        <v>1100</v>
      </c>
      <c r="S101" s="63">
        <f t="shared" si="37"/>
        <v>13200</v>
      </c>
      <c r="T101" s="148"/>
      <c r="U101" s="149"/>
      <c r="V101" s="150"/>
    </row>
    <row r="102" spans="1:22" ht="15.75" customHeight="1">
      <c r="A102" s="145">
        <v>6</v>
      </c>
      <c r="B102" s="159" t="s">
        <v>43</v>
      </c>
      <c r="C102" s="63">
        <v>0.5</v>
      </c>
      <c r="D102" s="63">
        <v>0.55</v>
      </c>
      <c r="E102" s="80">
        <v>12</v>
      </c>
      <c r="F102" s="63">
        <v>3735</v>
      </c>
      <c r="G102" s="63">
        <f t="shared" si="34"/>
        <v>2054.25</v>
      </c>
      <c r="H102" s="80"/>
      <c r="I102" s="80"/>
      <c r="J102" s="63"/>
      <c r="K102" s="63"/>
      <c r="L102" s="80"/>
      <c r="M102" s="166"/>
      <c r="N102" s="63"/>
      <c r="O102" s="63"/>
      <c r="P102" s="63">
        <f t="shared" si="35"/>
        <v>0</v>
      </c>
      <c r="Q102" s="63"/>
      <c r="R102" s="63">
        <f t="shared" si="36"/>
        <v>2054.25</v>
      </c>
      <c r="S102" s="63">
        <f t="shared" si="37"/>
        <v>24651</v>
      </c>
      <c r="T102" s="51"/>
      <c r="U102" s="31"/>
      <c r="V102" s="1"/>
    </row>
    <row r="103" spans="1:22" ht="15.75" customHeight="1">
      <c r="A103" s="144"/>
      <c r="B103" s="164" t="s">
        <v>24</v>
      </c>
      <c r="C103" s="165" t="e">
        <f>SUM(#REF!)</f>
        <v>#REF!</v>
      </c>
      <c r="D103" s="166">
        <f>SUM(D97:D102)</f>
        <v>2.9</v>
      </c>
      <c r="E103" s="165"/>
      <c r="F103" s="166">
        <f aca="true" t="shared" si="38" ref="F103:S103">SUM(F97:F102)</f>
        <v>29091</v>
      </c>
      <c r="G103" s="166">
        <f t="shared" si="38"/>
        <v>13620.35</v>
      </c>
      <c r="H103" s="166">
        <f t="shared" si="38"/>
        <v>0</v>
      </c>
      <c r="I103" s="166">
        <f t="shared" si="38"/>
        <v>0</v>
      </c>
      <c r="J103" s="166">
        <f t="shared" si="38"/>
        <v>696.26</v>
      </c>
      <c r="K103" s="166">
        <f t="shared" si="38"/>
        <v>0</v>
      </c>
      <c r="L103" s="166">
        <f t="shared" si="38"/>
        <v>0</v>
      </c>
      <c r="M103" s="166">
        <f t="shared" si="38"/>
        <v>0</v>
      </c>
      <c r="N103" s="166">
        <f t="shared" si="38"/>
        <v>138.5</v>
      </c>
      <c r="O103" s="166">
        <f t="shared" si="38"/>
        <v>151.32</v>
      </c>
      <c r="P103" s="166">
        <f t="shared" si="38"/>
        <v>986.08</v>
      </c>
      <c r="Q103" s="166">
        <f t="shared" si="38"/>
        <v>0</v>
      </c>
      <c r="R103" s="166">
        <f t="shared" si="38"/>
        <v>14606.43</v>
      </c>
      <c r="S103" s="166">
        <f t="shared" si="38"/>
        <v>175277.16</v>
      </c>
      <c r="T103" s="51">
        <f>R103*12</f>
        <v>175277.16</v>
      </c>
      <c r="U103" s="31"/>
      <c r="V103" s="1"/>
    </row>
    <row r="104" spans="1:22" ht="15.75" customHeight="1">
      <c r="A104" s="220" t="s">
        <v>111</v>
      </c>
      <c r="B104" s="221"/>
      <c r="C104" s="221"/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221"/>
      <c r="T104" s="51"/>
      <c r="U104" s="31"/>
      <c r="V104" s="1"/>
    </row>
    <row r="105" spans="1:22" ht="15.75" customHeight="1">
      <c r="A105" s="145">
        <v>1</v>
      </c>
      <c r="B105" s="159" t="s">
        <v>74</v>
      </c>
      <c r="C105" s="63">
        <v>5</v>
      </c>
      <c r="D105" s="63">
        <v>3.75</v>
      </c>
      <c r="E105" s="80">
        <v>19</v>
      </c>
      <c r="F105" s="63">
        <v>6026</v>
      </c>
      <c r="G105" s="63">
        <f aca="true" t="shared" si="39" ref="G105:G111">D105*F105</f>
        <v>22597.5</v>
      </c>
      <c r="H105" s="63"/>
      <c r="I105" s="63"/>
      <c r="J105" s="63"/>
      <c r="K105" s="63"/>
      <c r="L105" s="63"/>
      <c r="M105" s="91"/>
      <c r="N105" s="63">
        <f>G105*0.03</f>
        <v>677.93</v>
      </c>
      <c r="O105" s="63">
        <f>G105*0.02</f>
        <v>451.95</v>
      </c>
      <c r="P105" s="63">
        <f aca="true" t="shared" si="40" ref="P105:P111">SUM(H105:O105)</f>
        <v>1129.88</v>
      </c>
      <c r="Q105" s="63"/>
      <c r="R105" s="63">
        <f aca="true" t="shared" si="41" ref="R105:R111">G105+P105+Q105</f>
        <v>23727.38</v>
      </c>
      <c r="S105" s="63">
        <f aca="true" t="shared" si="42" ref="S105:S111">R105*12</f>
        <v>284728.56</v>
      </c>
      <c r="T105" s="51"/>
      <c r="U105" s="31"/>
      <c r="V105" s="1"/>
    </row>
    <row r="106" spans="1:22" ht="15.75" customHeight="1">
      <c r="A106" s="145">
        <v>2</v>
      </c>
      <c r="B106" s="159" t="s">
        <v>74</v>
      </c>
      <c r="C106" s="63">
        <v>5</v>
      </c>
      <c r="D106" s="63">
        <v>0.75</v>
      </c>
      <c r="E106" s="80">
        <v>19</v>
      </c>
      <c r="F106" s="63">
        <v>6026</v>
      </c>
      <c r="G106" s="63">
        <f t="shared" si="39"/>
        <v>4519.5</v>
      </c>
      <c r="H106" s="63"/>
      <c r="I106" s="63"/>
      <c r="J106" s="63">
        <f>G106*0.1</f>
        <v>451.95</v>
      </c>
      <c r="K106" s="63"/>
      <c r="L106" s="63"/>
      <c r="M106" s="91"/>
      <c r="N106" s="63">
        <f>G106*0.03</f>
        <v>135.59</v>
      </c>
      <c r="O106" s="63">
        <f>G106*0.02</f>
        <v>90.39</v>
      </c>
      <c r="P106" s="63">
        <f t="shared" si="40"/>
        <v>677.93</v>
      </c>
      <c r="Q106" s="63"/>
      <c r="R106" s="63">
        <f t="shared" si="41"/>
        <v>5197.43</v>
      </c>
      <c r="S106" s="63">
        <f t="shared" si="42"/>
        <v>62369.16</v>
      </c>
      <c r="T106" s="52"/>
      <c r="U106" s="31"/>
      <c r="V106" s="1"/>
    </row>
    <row r="107" spans="1:22" ht="15.75" customHeight="1">
      <c r="A107" s="145">
        <v>3</v>
      </c>
      <c r="B107" s="159" t="s">
        <v>100</v>
      </c>
      <c r="C107" s="63">
        <v>0.5</v>
      </c>
      <c r="D107" s="63">
        <v>0.35</v>
      </c>
      <c r="E107" s="80">
        <v>16</v>
      </c>
      <c r="F107" s="63">
        <v>4916</v>
      </c>
      <c r="G107" s="63">
        <f t="shared" si="39"/>
        <v>1720.6</v>
      </c>
      <c r="H107" s="63"/>
      <c r="I107" s="63"/>
      <c r="J107" s="63"/>
      <c r="K107" s="63"/>
      <c r="L107" s="63"/>
      <c r="M107" s="91"/>
      <c r="N107" s="63"/>
      <c r="O107" s="63">
        <f>G107*0.02</f>
        <v>34.41</v>
      </c>
      <c r="P107" s="63">
        <f t="shared" si="40"/>
        <v>34.41</v>
      </c>
      <c r="Q107" s="63"/>
      <c r="R107" s="63">
        <f t="shared" si="41"/>
        <v>1755.01</v>
      </c>
      <c r="S107" s="63">
        <f t="shared" si="42"/>
        <v>21060.12</v>
      </c>
      <c r="T107" s="51"/>
      <c r="U107" s="31"/>
      <c r="V107" s="1"/>
    </row>
    <row r="108" spans="1:22" ht="15.75" customHeight="1">
      <c r="A108" s="145">
        <v>4</v>
      </c>
      <c r="B108" s="159" t="s">
        <v>28</v>
      </c>
      <c r="C108" s="63">
        <v>2</v>
      </c>
      <c r="D108" s="63">
        <v>1</v>
      </c>
      <c r="E108" s="80">
        <v>13</v>
      </c>
      <c r="F108" s="63">
        <v>4000</v>
      </c>
      <c r="G108" s="63">
        <f t="shared" si="39"/>
        <v>4000</v>
      </c>
      <c r="H108" s="80"/>
      <c r="I108" s="80"/>
      <c r="J108" s="63"/>
      <c r="K108" s="63"/>
      <c r="L108" s="80"/>
      <c r="M108" s="166"/>
      <c r="N108" s="63"/>
      <c r="O108" s="63"/>
      <c r="P108" s="63">
        <f t="shared" si="40"/>
        <v>0</v>
      </c>
      <c r="Q108" s="63"/>
      <c r="R108" s="63">
        <f t="shared" si="41"/>
        <v>4000</v>
      </c>
      <c r="S108" s="63">
        <f t="shared" si="42"/>
        <v>48000</v>
      </c>
      <c r="T108" s="51"/>
      <c r="U108" s="31"/>
      <c r="V108" s="1"/>
    </row>
    <row r="109" spans="1:22" ht="15.75" customHeight="1">
      <c r="A109" s="145">
        <v>5</v>
      </c>
      <c r="B109" s="159" t="s">
        <v>23</v>
      </c>
      <c r="C109" s="63">
        <v>1</v>
      </c>
      <c r="D109" s="63">
        <v>0.75</v>
      </c>
      <c r="E109" s="80">
        <v>13</v>
      </c>
      <c r="F109" s="63">
        <v>4000</v>
      </c>
      <c r="G109" s="63">
        <f t="shared" si="39"/>
        <v>3000</v>
      </c>
      <c r="H109" s="80"/>
      <c r="I109" s="80"/>
      <c r="J109" s="63">
        <f>G109*0.1</f>
        <v>300</v>
      </c>
      <c r="K109" s="63"/>
      <c r="L109" s="80"/>
      <c r="M109" s="166"/>
      <c r="N109" s="63"/>
      <c r="O109" s="63"/>
      <c r="P109" s="63">
        <f t="shared" si="40"/>
        <v>300</v>
      </c>
      <c r="Q109" s="63"/>
      <c r="R109" s="63">
        <f t="shared" si="41"/>
        <v>3300</v>
      </c>
      <c r="S109" s="63">
        <f t="shared" si="42"/>
        <v>39600</v>
      </c>
      <c r="T109" s="51"/>
      <c r="U109" s="31"/>
      <c r="V109" s="1"/>
    </row>
    <row r="110" spans="1:22" ht="15.75" customHeight="1">
      <c r="A110" s="145">
        <v>6</v>
      </c>
      <c r="B110" s="159" t="s">
        <v>92</v>
      </c>
      <c r="C110" s="63">
        <v>0.5</v>
      </c>
      <c r="D110" s="63">
        <v>1</v>
      </c>
      <c r="E110" s="80">
        <v>12</v>
      </c>
      <c r="F110" s="63">
        <v>3735</v>
      </c>
      <c r="G110" s="63">
        <f t="shared" si="39"/>
        <v>3735</v>
      </c>
      <c r="H110" s="80"/>
      <c r="I110" s="80"/>
      <c r="J110" s="63">
        <f>G110*0.1</f>
        <v>373.5</v>
      </c>
      <c r="K110" s="63"/>
      <c r="L110" s="80"/>
      <c r="M110" s="166"/>
      <c r="N110" s="63"/>
      <c r="O110" s="63"/>
      <c r="P110" s="63">
        <f t="shared" si="40"/>
        <v>373.5</v>
      </c>
      <c r="Q110" s="63"/>
      <c r="R110" s="63">
        <f t="shared" si="41"/>
        <v>4108.5</v>
      </c>
      <c r="S110" s="63">
        <f t="shared" si="42"/>
        <v>49302</v>
      </c>
      <c r="T110" s="51"/>
      <c r="U110" s="31"/>
      <c r="V110" s="1"/>
    </row>
    <row r="111" spans="1:22" s="151" customFormat="1" ht="15.75" customHeight="1">
      <c r="A111" s="145">
        <v>7</v>
      </c>
      <c r="B111" s="159" t="s">
        <v>103</v>
      </c>
      <c r="C111" s="63">
        <v>2.5</v>
      </c>
      <c r="D111" s="63">
        <v>0.25</v>
      </c>
      <c r="E111" s="80">
        <v>7</v>
      </c>
      <c r="F111" s="63">
        <v>2713</v>
      </c>
      <c r="G111" s="63">
        <f t="shared" si="39"/>
        <v>678.25</v>
      </c>
      <c r="H111" s="63"/>
      <c r="I111" s="63"/>
      <c r="J111" s="63"/>
      <c r="K111" s="170"/>
      <c r="L111" s="63"/>
      <c r="M111" s="91"/>
      <c r="N111" s="63"/>
      <c r="O111" s="63"/>
      <c r="P111" s="63">
        <f t="shared" si="40"/>
        <v>0</v>
      </c>
      <c r="Q111" s="63">
        <f>(3723-F111)*D111</f>
        <v>252.5</v>
      </c>
      <c r="R111" s="63">
        <f t="shared" si="41"/>
        <v>930.75</v>
      </c>
      <c r="S111" s="63">
        <f t="shared" si="42"/>
        <v>11169</v>
      </c>
      <c r="T111" s="148"/>
      <c r="U111" s="149"/>
      <c r="V111" s="150"/>
    </row>
    <row r="112" spans="1:22" ht="15.75" customHeight="1">
      <c r="A112" s="144"/>
      <c r="B112" s="164" t="s">
        <v>24</v>
      </c>
      <c r="C112" s="165" t="e">
        <f>SUM(#REF!)</f>
        <v>#REF!</v>
      </c>
      <c r="D112" s="166">
        <f>SUM(D105:D111)</f>
        <v>7.85</v>
      </c>
      <c r="E112" s="165"/>
      <c r="F112" s="166">
        <f aca="true" t="shared" si="43" ref="F112:S112">SUM(F105:F111)</f>
        <v>31416</v>
      </c>
      <c r="G112" s="166">
        <f t="shared" si="43"/>
        <v>40250.85</v>
      </c>
      <c r="H112" s="166">
        <f t="shared" si="43"/>
        <v>0</v>
      </c>
      <c r="I112" s="166">
        <f t="shared" si="43"/>
        <v>0</v>
      </c>
      <c r="J112" s="166">
        <f t="shared" si="43"/>
        <v>1125.45</v>
      </c>
      <c r="K112" s="166">
        <f t="shared" si="43"/>
        <v>0</v>
      </c>
      <c r="L112" s="166">
        <f t="shared" si="43"/>
        <v>0</v>
      </c>
      <c r="M112" s="166">
        <f t="shared" si="43"/>
        <v>0</v>
      </c>
      <c r="N112" s="166">
        <f t="shared" si="43"/>
        <v>813.52</v>
      </c>
      <c r="O112" s="166">
        <f t="shared" si="43"/>
        <v>576.75</v>
      </c>
      <c r="P112" s="166">
        <f t="shared" si="43"/>
        <v>2515.72</v>
      </c>
      <c r="Q112" s="166">
        <f t="shared" si="43"/>
        <v>252.5</v>
      </c>
      <c r="R112" s="166">
        <f t="shared" si="43"/>
        <v>43019.07</v>
      </c>
      <c r="S112" s="166">
        <f t="shared" si="43"/>
        <v>516228.84</v>
      </c>
      <c r="T112" s="51">
        <f>R112*12</f>
        <v>516228.84</v>
      </c>
      <c r="U112" s="31"/>
      <c r="V112" s="1"/>
    </row>
    <row r="113" spans="1:22" ht="15.75" customHeight="1">
      <c r="A113" s="281" t="s">
        <v>31</v>
      </c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  <c r="T113" s="51"/>
      <c r="U113" s="31"/>
      <c r="V113" s="1"/>
    </row>
    <row r="114" spans="1:22" ht="18" customHeight="1">
      <c r="A114" s="219" t="s">
        <v>42</v>
      </c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1"/>
      <c r="Q114" s="201"/>
      <c r="R114" s="201"/>
      <c r="S114" s="201"/>
      <c r="T114" s="51"/>
      <c r="U114" s="31"/>
      <c r="V114" s="1"/>
    </row>
    <row r="115" spans="1:22" s="151" customFormat="1" ht="15.75" customHeight="1">
      <c r="A115" s="154">
        <v>1</v>
      </c>
      <c r="B115" s="159" t="s">
        <v>147</v>
      </c>
      <c r="C115" s="80">
        <v>1</v>
      </c>
      <c r="D115" s="63">
        <v>1</v>
      </c>
      <c r="E115" s="80">
        <v>20</v>
      </c>
      <c r="F115" s="63">
        <v>6414</v>
      </c>
      <c r="G115" s="63">
        <f>D115*F115</f>
        <v>6414</v>
      </c>
      <c r="H115" s="63"/>
      <c r="I115" s="63"/>
      <c r="J115" s="63"/>
      <c r="K115" s="63"/>
      <c r="L115" s="63"/>
      <c r="M115" s="171"/>
      <c r="N115" s="63">
        <f>G115*0.03</f>
        <v>192.42</v>
      </c>
      <c r="O115" s="63">
        <f>G115*0.02</f>
        <v>128.28</v>
      </c>
      <c r="P115" s="63">
        <f>SUM(H115:O115)</f>
        <v>320.7</v>
      </c>
      <c r="Q115" s="63"/>
      <c r="R115" s="63">
        <f>G115+P115+Q115</f>
        <v>6734.7</v>
      </c>
      <c r="S115" s="63">
        <f>R115*12</f>
        <v>80816.4</v>
      </c>
      <c r="T115" s="148"/>
      <c r="U115" s="149"/>
      <c r="V115" s="150"/>
    </row>
    <row r="116" spans="1:22" s="151" customFormat="1" ht="15.75" customHeight="1">
      <c r="A116" s="144"/>
      <c r="B116" s="164" t="s">
        <v>24</v>
      </c>
      <c r="C116" s="165">
        <f>SUM(C115:C115)</f>
        <v>1</v>
      </c>
      <c r="D116" s="166">
        <f>SUM(D115:D115)</f>
        <v>1</v>
      </c>
      <c r="E116" s="165"/>
      <c r="F116" s="63">
        <f>SUM(F115:F115)</f>
        <v>6414</v>
      </c>
      <c r="G116" s="63">
        <f>SUM(G115:G115)</f>
        <v>6414</v>
      </c>
      <c r="H116" s="63">
        <f>SUM(H115:H115)</f>
        <v>0</v>
      </c>
      <c r="I116" s="63"/>
      <c r="J116" s="63">
        <f>SUM(J115:J115)</f>
        <v>0</v>
      </c>
      <c r="K116" s="63">
        <f>SUM(K115:K115)</f>
        <v>0</v>
      </c>
      <c r="L116" s="63">
        <f>SUM(L115:L115)</f>
        <v>0</v>
      </c>
      <c r="M116" s="91"/>
      <c r="N116" s="63">
        <f>SUM(N115:N115)</f>
        <v>192.42</v>
      </c>
      <c r="O116" s="63">
        <f>SUM(O115:O115)</f>
        <v>128.28</v>
      </c>
      <c r="P116" s="63">
        <f>SUM(P115:P115)</f>
        <v>320.7</v>
      </c>
      <c r="Q116" s="63"/>
      <c r="R116" s="63">
        <f>G116+P116+Q116</f>
        <v>6734.7</v>
      </c>
      <c r="S116" s="166">
        <f>SUM(S115:S115)</f>
        <v>80816.4</v>
      </c>
      <c r="T116" s="51">
        <f>R116*12</f>
        <v>80816.4</v>
      </c>
      <c r="U116" s="149"/>
      <c r="V116" s="150"/>
    </row>
    <row r="117" spans="1:22" ht="15.75" customHeight="1">
      <c r="A117" s="224" t="s">
        <v>102</v>
      </c>
      <c r="B117" s="225"/>
      <c r="C117" s="225"/>
      <c r="D117" s="225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51"/>
      <c r="U117" s="31"/>
      <c r="V117" s="1"/>
    </row>
    <row r="118" spans="1:22" ht="15.75" customHeight="1">
      <c r="A118" s="138">
        <v>1</v>
      </c>
      <c r="B118" s="159" t="s">
        <v>121</v>
      </c>
      <c r="C118" s="63">
        <v>0.5</v>
      </c>
      <c r="D118" s="63">
        <v>0.5</v>
      </c>
      <c r="E118" s="80">
        <v>20</v>
      </c>
      <c r="F118" s="63">
        <v>6414</v>
      </c>
      <c r="G118" s="63">
        <f>D118*F118</f>
        <v>3207</v>
      </c>
      <c r="H118" s="63"/>
      <c r="I118" s="63"/>
      <c r="J118" s="63"/>
      <c r="K118" s="63"/>
      <c r="L118" s="63"/>
      <c r="M118" s="91"/>
      <c r="N118" s="63">
        <f>G118*0.03</f>
        <v>96.21</v>
      </c>
      <c r="O118" s="63">
        <f>G118*0.02</f>
        <v>64.14</v>
      </c>
      <c r="P118" s="63">
        <f>SUM(H118:O118)</f>
        <v>160.35</v>
      </c>
      <c r="Q118" s="63"/>
      <c r="R118" s="63">
        <f>G118+P118+Q118</f>
        <v>3367.35</v>
      </c>
      <c r="S118" s="63">
        <f>R118*12</f>
        <v>40408.2</v>
      </c>
      <c r="T118" s="51"/>
      <c r="U118" s="31"/>
      <c r="V118" s="1"/>
    </row>
    <row r="119" spans="1:22" ht="15.75" customHeight="1">
      <c r="A119" s="139">
        <v>2</v>
      </c>
      <c r="B119" s="159" t="s">
        <v>100</v>
      </c>
      <c r="C119" s="63">
        <v>3.5</v>
      </c>
      <c r="D119" s="63">
        <v>0.5</v>
      </c>
      <c r="E119" s="80">
        <v>16</v>
      </c>
      <c r="F119" s="63">
        <v>4916</v>
      </c>
      <c r="G119" s="63">
        <f>D119*F119</f>
        <v>2458</v>
      </c>
      <c r="H119" s="63"/>
      <c r="I119" s="63"/>
      <c r="J119" s="63"/>
      <c r="K119" s="63"/>
      <c r="L119" s="63"/>
      <c r="M119" s="91"/>
      <c r="N119" s="63"/>
      <c r="O119" s="63">
        <f>G119*0.02</f>
        <v>49.16</v>
      </c>
      <c r="P119" s="63">
        <f>SUM(H119:O119)</f>
        <v>49.16</v>
      </c>
      <c r="Q119" s="63"/>
      <c r="R119" s="63">
        <f>G119+P119+Q119</f>
        <v>2507.16</v>
      </c>
      <c r="S119" s="63">
        <f>R119*12</f>
        <v>30085.92</v>
      </c>
      <c r="T119" s="51"/>
      <c r="U119" s="31"/>
      <c r="V119" s="1"/>
    </row>
    <row r="120" spans="1:22" ht="15.75" customHeight="1">
      <c r="A120" s="141">
        <v>3</v>
      </c>
      <c r="B120" s="159" t="s">
        <v>30</v>
      </c>
      <c r="C120" s="63"/>
      <c r="D120" s="63">
        <v>2</v>
      </c>
      <c r="E120" s="80">
        <v>13</v>
      </c>
      <c r="F120" s="63">
        <v>4000</v>
      </c>
      <c r="G120" s="63">
        <f>D120*F120</f>
        <v>8000</v>
      </c>
      <c r="H120" s="63"/>
      <c r="I120" s="63"/>
      <c r="J120" s="63">
        <f>G120*0.1</f>
        <v>800</v>
      </c>
      <c r="K120" s="63"/>
      <c r="L120" s="63"/>
      <c r="M120" s="91"/>
      <c r="N120" s="63"/>
      <c r="O120" s="63"/>
      <c r="P120" s="63">
        <f>SUM(H120:O120)</f>
        <v>800</v>
      </c>
      <c r="Q120" s="63"/>
      <c r="R120" s="63">
        <f>G120+P120+Q120</f>
        <v>8800</v>
      </c>
      <c r="S120" s="63">
        <f>R120*12</f>
        <v>105600</v>
      </c>
      <c r="T120" s="51"/>
      <c r="U120" s="31"/>
      <c r="V120" s="1"/>
    </row>
    <row r="121" spans="1:22" ht="15.75" customHeight="1">
      <c r="A121" s="141">
        <v>4</v>
      </c>
      <c r="B121" s="159" t="s">
        <v>30</v>
      </c>
      <c r="C121" s="63"/>
      <c r="D121" s="63">
        <v>1.5</v>
      </c>
      <c r="E121" s="80">
        <v>13</v>
      </c>
      <c r="F121" s="63">
        <v>4000</v>
      </c>
      <c r="G121" s="63">
        <f>D121*F121</f>
        <v>6000</v>
      </c>
      <c r="H121" s="63"/>
      <c r="I121" s="63"/>
      <c r="J121" s="63">
        <f>G121*0.3</f>
        <v>1800</v>
      </c>
      <c r="K121" s="63"/>
      <c r="L121" s="63"/>
      <c r="M121" s="91"/>
      <c r="N121" s="63"/>
      <c r="O121" s="63"/>
      <c r="P121" s="63">
        <f>SUM(H121:O121)</f>
        <v>1800</v>
      </c>
      <c r="Q121" s="63"/>
      <c r="R121" s="63">
        <f>G121+P121+Q121</f>
        <v>7800</v>
      </c>
      <c r="S121" s="63">
        <f>R121*12</f>
        <v>93600</v>
      </c>
      <c r="T121" s="51"/>
      <c r="U121" s="31"/>
      <c r="V121" s="1"/>
    </row>
    <row r="122" spans="1:22" ht="15.75" customHeight="1">
      <c r="A122" s="140"/>
      <c r="B122" s="164" t="s">
        <v>24</v>
      </c>
      <c r="C122" s="165">
        <f>SUM(C116:C121)</f>
        <v>5</v>
      </c>
      <c r="D122" s="166">
        <f>SUM(D118:D121)</f>
        <v>4.5</v>
      </c>
      <c r="E122" s="165"/>
      <c r="F122" s="166">
        <f aca="true" t="shared" si="44" ref="F122:S122">SUM(F118:F121)</f>
        <v>19330</v>
      </c>
      <c r="G122" s="166">
        <f t="shared" si="44"/>
        <v>19665</v>
      </c>
      <c r="H122" s="166">
        <f t="shared" si="44"/>
        <v>0</v>
      </c>
      <c r="I122" s="166">
        <f t="shared" si="44"/>
        <v>0</v>
      </c>
      <c r="J122" s="166">
        <f t="shared" si="44"/>
        <v>2600</v>
      </c>
      <c r="K122" s="166">
        <f t="shared" si="44"/>
        <v>0</v>
      </c>
      <c r="L122" s="166">
        <f t="shared" si="44"/>
        <v>0</v>
      </c>
      <c r="M122" s="166">
        <f t="shared" si="44"/>
        <v>0</v>
      </c>
      <c r="N122" s="166">
        <f t="shared" si="44"/>
        <v>96.21</v>
      </c>
      <c r="O122" s="166">
        <f t="shared" si="44"/>
        <v>113.3</v>
      </c>
      <c r="P122" s="166">
        <f t="shared" si="44"/>
        <v>2809.51</v>
      </c>
      <c r="Q122" s="166">
        <f t="shared" si="44"/>
        <v>0</v>
      </c>
      <c r="R122" s="166">
        <f t="shared" si="44"/>
        <v>22474.51</v>
      </c>
      <c r="S122" s="166">
        <f t="shared" si="44"/>
        <v>269694.12</v>
      </c>
      <c r="T122" s="51">
        <f>R122*12</f>
        <v>269694.12</v>
      </c>
      <c r="U122" s="31"/>
      <c r="V122" s="1"/>
    </row>
    <row r="123" spans="1:22" ht="15.75" customHeight="1">
      <c r="A123" s="209" t="s">
        <v>133</v>
      </c>
      <c r="B123" s="199"/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51"/>
      <c r="U123" s="31"/>
      <c r="V123" s="1"/>
    </row>
    <row r="124" spans="1:22" ht="15.75" customHeight="1">
      <c r="A124" s="139">
        <v>1</v>
      </c>
      <c r="B124" s="172" t="s">
        <v>73</v>
      </c>
      <c r="C124" s="63">
        <v>0.5</v>
      </c>
      <c r="D124" s="63">
        <v>0.5</v>
      </c>
      <c r="E124" s="80">
        <v>20</v>
      </c>
      <c r="F124" s="63">
        <v>6414</v>
      </c>
      <c r="G124" s="63">
        <f>D124*F124</f>
        <v>3207</v>
      </c>
      <c r="H124" s="63"/>
      <c r="I124" s="63"/>
      <c r="J124" s="63"/>
      <c r="K124" s="63"/>
      <c r="L124" s="63"/>
      <c r="M124" s="91"/>
      <c r="N124" s="63">
        <f>G124*0.1</f>
        <v>320.7</v>
      </c>
      <c r="O124" s="63">
        <f>G124*0.1</f>
        <v>320.7</v>
      </c>
      <c r="P124" s="63">
        <f>SUM(H124:O124)</f>
        <v>641.4</v>
      </c>
      <c r="Q124" s="63"/>
      <c r="R124" s="63">
        <f>G124+P124+Q124</f>
        <v>3848.4</v>
      </c>
      <c r="S124" s="63">
        <f>R124*12</f>
        <v>46180.8</v>
      </c>
      <c r="T124" s="51"/>
      <c r="U124" s="31"/>
      <c r="V124" s="1"/>
    </row>
    <row r="125" spans="1:22" ht="15.75" customHeight="1">
      <c r="A125" s="139">
        <v>2</v>
      </c>
      <c r="B125" s="159" t="s">
        <v>100</v>
      </c>
      <c r="C125" s="63">
        <v>0.5</v>
      </c>
      <c r="D125" s="63">
        <v>0.3</v>
      </c>
      <c r="E125" s="80">
        <v>16</v>
      </c>
      <c r="F125" s="63">
        <v>4916</v>
      </c>
      <c r="G125" s="63">
        <f>D125*F125</f>
        <v>1474.8</v>
      </c>
      <c r="H125" s="63"/>
      <c r="I125" s="63"/>
      <c r="J125" s="63"/>
      <c r="K125" s="63"/>
      <c r="L125" s="63"/>
      <c r="M125" s="91"/>
      <c r="N125" s="63"/>
      <c r="O125" s="63">
        <f>G125*0.1</f>
        <v>147.48</v>
      </c>
      <c r="P125" s="63">
        <f>SUM(H125:O125)</f>
        <v>147.48</v>
      </c>
      <c r="Q125" s="63"/>
      <c r="R125" s="63">
        <f>G125+P125+Q125</f>
        <v>1622.28</v>
      </c>
      <c r="S125" s="63">
        <f>R125*12</f>
        <v>19467.36</v>
      </c>
      <c r="T125" s="51"/>
      <c r="U125" s="31"/>
      <c r="V125" s="1"/>
    </row>
    <row r="126" spans="1:22" ht="15.75" customHeight="1">
      <c r="A126" s="139">
        <v>3</v>
      </c>
      <c r="B126" s="159" t="s">
        <v>75</v>
      </c>
      <c r="C126" s="63">
        <v>0.5</v>
      </c>
      <c r="D126" s="63">
        <v>0.5</v>
      </c>
      <c r="E126" s="80">
        <v>15</v>
      </c>
      <c r="F126" s="63">
        <v>4546</v>
      </c>
      <c r="G126" s="63">
        <f>D126*F126</f>
        <v>2273</v>
      </c>
      <c r="H126" s="63"/>
      <c r="I126" s="63"/>
      <c r="J126" s="63"/>
      <c r="K126" s="63"/>
      <c r="L126" s="63"/>
      <c r="M126" s="91"/>
      <c r="N126" s="63"/>
      <c r="O126" s="63">
        <f>G126*0.1</f>
        <v>227.3</v>
      </c>
      <c r="P126" s="63">
        <f>SUM(H126:O126)</f>
        <v>227.3</v>
      </c>
      <c r="Q126" s="63"/>
      <c r="R126" s="63">
        <f>G126+P126+Q126</f>
        <v>2500.3</v>
      </c>
      <c r="S126" s="63">
        <f>R126*12</f>
        <v>30003.6</v>
      </c>
      <c r="T126" s="51"/>
      <c r="U126" s="31"/>
      <c r="V126" s="1"/>
    </row>
    <row r="127" spans="1:22" ht="15.75" customHeight="1">
      <c r="A127" s="139">
        <v>4</v>
      </c>
      <c r="B127" s="159" t="s">
        <v>43</v>
      </c>
      <c r="C127" s="63">
        <v>0.75</v>
      </c>
      <c r="D127" s="63">
        <v>0.25</v>
      </c>
      <c r="E127" s="80">
        <v>12</v>
      </c>
      <c r="F127" s="63">
        <v>3735</v>
      </c>
      <c r="G127" s="63">
        <f>D127*F127</f>
        <v>933.75</v>
      </c>
      <c r="H127" s="63"/>
      <c r="I127" s="63"/>
      <c r="J127" s="63"/>
      <c r="K127" s="63"/>
      <c r="L127" s="63"/>
      <c r="M127" s="91"/>
      <c r="N127" s="63"/>
      <c r="O127" s="63"/>
      <c r="P127" s="63">
        <f>SUM(H127:O127)</f>
        <v>0</v>
      </c>
      <c r="Q127" s="63"/>
      <c r="R127" s="63">
        <f>G127+P127+Q127</f>
        <v>933.75</v>
      </c>
      <c r="S127" s="63">
        <f>R127*12</f>
        <v>11205</v>
      </c>
      <c r="T127" s="51"/>
      <c r="U127" s="31"/>
      <c r="V127" s="1"/>
    </row>
    <row r="128" spans="1:22" ht="15.75" customHeight="1">
      <c r="A128" s="141">
        <v>5</v>
      </c>
      <c r="B128" s="159" t="s">
        <v>99</v>
      </c>
      <c r="C128" s="63">
        <v>0.5</v>
      </c>
      <c r="D128" s="63">
        <v>0.4</v>
      </c>
      <c r="E128" s="80">
        <v>7</v>
      </c>
      <c r="F128" s="63">
        <v>2713</v>
      </c>
      <c r="G128" s="63">
        <f>D128*F128</f>
        <v>1085.2</v>
      </c>
      <c r="H128" s="63"/>
      <c r="I128" s="63"/>
      <c r="J128" s="63"/>
      <c r="K128" s="63"/>
      <c r="L128" s="63"/>
      <c r="M128" s="91"/>
      <c r="N128" s="63"/>
      <c r="O128" s="63"/>
      <c r="P128" s="63">
        <f>SUM(H128:O128)</f>
        <v>0</v>
      </c>
      <c r="Q128" s="63">
        <f>(3723-F128)*D128</f>
        <v>404</v>
      </c>
      <c r="R128" s="63">
        <f>G128+P128+Q128</f>
        <v>1489.2</v>
      </c>
      <c r="S128" s="63">
        <f>R128*12</f>
        <v>17870.4</v>
      </c>
      <c r="T128" s="51"/>
      <c r="U128" s="31"/>
      <c r="V128" s="1"/>
    </row>
    <row r="129" spans="1:22" ht="15.75" customHeight="1">
      <c r="A129" s="142"/>
      <c r="B129" s="164" t="s">
        <v>24</v>
      </c>
      <c r="C129" s="165" t="e">
        <f>SUM(#REF!)</f>
        <v>#REF!</v>
      </c>
      <c r="D129" s="166">
        <f>SUM(D124:D128)</f>
        <v>1.95</v>
      </c>
      <c r="E129" s="165"/>
      <c r="F129" s="166">
        <f aca="true" t="shared" si="45" ref="F129:S129">SUM(F124:F128)</f>
        <v>22324</v>
      </c>
      <c r="G129" s="166">
        <f t="shared" si="45"/>
        <v>8973.75</v>
      </c>
      <c r="H129" s="166">
        <f t="shared" si="45"/>
        <v>0</v>
      </c>
      <c r="I129" s="166">
        <f t="shared" si="45"/>
        <v>0</v>
      </c>
      <c r="J129" s="166">
        <f t="shared" si="45"/>
        <v>0</v>
      </c>
      <c r="K129" s="166">
        <f t="shared" si="45"/>
        <v>0</v>
      </c>
      <c r="L129" s="166">
        <f t="shared" si="45"/>
        <v>0</v>
      </c>
      <c r="M129" s="166">
        <f t="shared" si="45"/>
        <v>0</v>
      </c>
      <c r="N129" s="166">
        <f t="shared" si="45"/>
        <v>320.7</v>
      </c>
      <c r="O129" s="166">
        <f t="shared" si="45"/>
        <v>695.48</v>
      </c>
      <c r="P129" s="166">
        <f t="shared" si="45"/>
        <v>1016.18</v>
      </c>
      <c r="Q129" s="166">
        <f t="shared" si="45"/>
        <v>404</v>
      </c>
      <c r="R129" s="166">
        <f t="shared" si="45"/>
        <v>10393.93</v>
      </c>
      <c r="S129" s="166">
        <f t="shared" si="45"/>
        <v>124727.16</v>
      </c>
      <c r="T129" s="51">
        <f>R129*12</f>
        <v>124727.16</v>
      </c>
      <c r="U129" s="31"/>
      <c r="V129" s="1"/>
    </row>
    <row r="130" spans="1:22" ht="15.75" customHeight="1">
      <c r="A130" s="222" t="s">
        <v>64</v>
      </c>
      <c r="B130" s="223"/>
      <c r="C130" s="223"/>
      <c r="D130" s="223"/>
      <c r="E130" s="223"/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51"/>
      <c r="U130" s="31"/>
      <c r="V130" s="1"/>
    </row>
    <row r="131" spans="1:22" ht="15.75" customHeight="1">
      <c r="A131" s="198" t="s">
        <v>134</v>
      </c>
      <c r="B131" s="268"/>
      <c r="C131" s="268"/>
      <c r="D131" s="268"/>
      <c r="E131" s="268"/>
      <c r="F131" s="268"/>
      <c r="G131" s="268"/>
      <c r="H131" s="268"/>
      <c r="I131" s="268"/>
      <c r="J131" s="268"/>
      <c r="K131" s="268"/>
      <c r="L131" s="268"/>
      <c r="M131" s="268"/>
      <c r="N131" s="268"/>
      <c r="O131" s="268"/>
      <c r="P131" s="268"/>
      <c r="Q131" s="268"/>
      <c r="R131" s="268"/>
      <c r="S131" s="268"/>
      <c r="T131" s="51"/>
      <c r="U131" s="31"/>
      <c r="V131" s="1"/>
    </row>
    <row r="132" spans="1:22" ht="15.75" customHeight="1">
      <c r="A132" s="154">
        <v>1</v>
      </c>
      <c r="B132" s="159" t="s">
        <v>73</v>
      </c>
      <c r="C132" s="80">
        <v>0.5</v>
      </c>
      <c r="D132" s="63">
        <v>0.5</v>
      </c>
      <c r="E132" s="80">
        <v>20</v>
      </c>
      <c r="F132" s="63">
        <v>6414</v>
      </c>
      <c r="G132" s="63">
        <f>D132*F132</f>
        <v>3207</v>
      </c>
      <c r="H132" s="63"/>
      <c r="I132" s="63"/>
      <c r="J132" s="63"/>
      <c r="K132" s="63"/>
      <c r="L132" s="63"/>
      <c r="M132" s="91"/>
      <c r="N132" s="63">
        <f>G132*0.03</f>
        <v>96.21</v>
      </c>
      <c r="O132" s="63">
        <f>G132*0.02</f>
        <v>64.14</v>
      </c>
      <c r="P132" s="63">
        <f>SUM(H132:O132)</f>
        <v>160.35</v>
      </c>
      <c r="Q132" s="63"/>
      <c r="R132" s="63">
        <f>G132+P132+Q132</f>
        <v>3367.35</v>
      </c>
      <c r="S132" s="63">
        <f>R132*12</f>
        <v>40408.2</v>
      </c>
      <c r="T132" s="51"/>
      <c r="U132" s="31"/>
      <c r="V132" s="1"/>
    </row>
    <row r="133" spans="1:22" ht="19.5" customHeight="1">
      <c r="A133" s="154">
        <v>2</v>
      </c>
      <c r="B133" s="159" t="s">
        <v>100</v>
      </c>
      <c r="C133" s="80">
        <v>2</v>
      </c>
      <c r="D133" s="63">
        <v>0.5</v>
      </c>
      <c r="E133" s="80">
        <v>16</v>
      </c>
      <c r="F133" s="63">
        <v>4916</v>
      </c>
      <c r="G133" s="63">
        <f>D133*F133</f>
        <v>2458</v>
      </c>
      <c r="H133" s="63"/>
      <c r="I133" s="63"/>
      <c r="J133" s="63"/>
      <c r="K133" s="63"/>
      <c r="L133" s="63"/>
      <c r="M133" s="91"/>
      <c r="N133" s="63"/>
      <c r="O133" s="63">
        <f>G133*0.02</f>
        <v>49.16</v>
      </c>
      <c r="P133" s="63">
        <f>SUM(H133:O133)</f>
        <v>49.16</v>
      </c>
      <c r="Q133" s="63"/>
      <c r="R133" s="63">
        <f>G133+P133+Q133</f>
        <v>2507.16</v>
      </c>
      <c r="S133" s="63">
        <f>R133*12</f>
        <v>30085.92</v>
      </c>
      <c r="T133" s="51"/>
      <c r="U133" s="31"/>
      <c r="V133" s="1"/>
    </row>
    <row r="134" spans="1:22" ht="15.75" customHeight="1">
      <c r="A134" s="154">
        <v>3</v>
      </c>
      <c r="B134" s="159" t="s">
        <v>26</v>
      </c>
      <c r="C134" s="80">
        <v>1</v>
      </c>
      <c r="D134" s="63">
        <v>0.5</v>
      </c>
      <c r="E134" s="80">
        <v>14</v>
      </c>
      <c r="F134" s="63">
        <v>4264</v>
      </c>
      <c r="G134" s="63">
        <f>D134*F134</f>
        <v>2132</v>
      </c>
      <c r="H134" s="63"/>
      <c r="I134" s="63"/>
      <c r="J134" s="63"/>
      <c r="K134" s="63"/>
      <c r="L134" s="63"/>
      <c r="M134" s="171"/>
      <c r="N134" s="63"/>
      <c r="O134" s="63"/>
      <c r="P134" s="63">
        <f>SUM(H134:O134)</f>
        <v>0</v>
      </c>
      <c r="Q134" s="63"/>
      <c r="R134" s="63">
        <f>G134+P134+Q134</f>
        <v>2132</v>
      </c>
      <c r="S134" s="63">
        <f>R134*12</f>
        <v>25584</v>
      </c>
      <c r="T134" s="51"/>
      <c r="U134" s="31"/>
      <c r="V134" s="1"/>
    </row>
    <row r="135" spans="1:22" ht="15.75" customHeight="1">
      <c r="A135" s="154">
        <v>4</v>
      </c>
      <c r="B135" s="159" t="s">
        <v>23</v>
      </c>
      <c r="C135" s="80">
        <v>3</v>
      </c>
      <c r="D135" s="63">
        <v>2</v>
      </c>
      <c r="E135" s="80">
        <v>13</v>
      </c>
      <c r="F135" s="63">
        <v>4000</v>
      </c>
      <c r="G135" s="63">
        <f>D135*F135</f>
        <v>8000</v>
      </c>
      <c r="H135" s="63"/>
      <c r="I135" s="63"/>
      <c r="J135" s="63">
        <f>G135*0.1</f>
        <v>800</v>
      </c>
      <c r="K135" s="63"/>
      <c r="L135" s="63"/>
      <c r="M135" s="91"/>
      <c r="N135" s="63"/>
      <c r="O135" s="63"/>
      <c r="P135" s="63">
        <f>SUM(H135:O135)</f>
        <v>800</v>
      </c>
      <c r="Q135" s="63"/>
      <c r="R135" s="63">
        <f>G135+P135+Q135</f>
        <v>8800</v>
      </c>
      <c r="S135" s="63">
        <f>R135*12</f>
        <v>105600</v>
      </c>
      <c r="T135" s="51"/>
      <c r="U135" s="31"/>
      <c r="V135" s="1"/>
    </row>
    <row r="136" spans="1:22" ht="15.75" customHeight="1">
      <c r="A136" s="154">
        <v>5</v>
      </c>
      <c r="B136" s="159" t="s">
        <v>23</v>
      </c>
      <c r="C136" s="80">
        <v>3</v>
      </c>
      <c r="D136" s="63">
        <v>0.25</v>
      </c>
      <c r="E136" s="80">
        <v>13</v>
      </c>
      <c r="F136" s="63">
        <v>4000</v>
      </c>
      <c r="G136" s="63">
        <f>D136*F136</f>
        <v>1000</v>
      </c>
      <c r="H136" s="63"/>
      <c r="I136" s="63"/>
      <c r="J136" s="63"/>
      <c r="K136" s="63"/>
      <c r="L136" s="63"/>
      <c r="M136" s="91"/>
      <c r="N136" s="63"/>
      <c r="O136" s="63"/>
      <c r="P136" s="63">
        <f>SUM(H136:O136)</f>
        <v>0</v>
      </c>
      <c r="Q136" s="63"/>
      <c r="R136" s="63">
        <f>G136+P136+Q136</f>
        <v>1000</v>
      </c>
      <c r="S136" s="63">
        <f>R136*12</f>
        <v>12000</v>
      </c>
      <c r="T136" s="51"/>
      <c r="U136" s="31"/>
      <c r="V136" s="1"/>
    </row>
    <row r="137" spans="1:22" s="72" customFormat="1" ht="15.75" customHeight="1">
      <c r="A137" s="144"/>
      <c r="B137" s="164" t="s">
        <v>24</v>
      </c>
      <c r="C137" s="165">
        <f>SUM(C132:C136)</f>
        <v>9.5</v>
      </c>
      <c r="D137" s="166">
        <f>SUM(D132:D136)</f>
        <v>3.75</v>
      </c>
      <c r="E137" s="165"/>
      <c r="F137" s="166">
        <f aca="true" t="shared" si="46" ref="F137:S137">SUM(F132:F136)</f>
        <v>23594</v>
      </c>
      <c r="G137" s="166">
        <f t="shared" si="46"/>
        <v>16797</v>
      </c>
      <c r="H137" s="166">
        <f t="shared" si="46"/>
        <v>0</v>
      </c>
      <c r="I137" s="166">
        <f t="shared" si="46"/>
        <v>0</v>
      </c>
      <c r="J137" s="166">
        <f t="shared" si="46"/>
        <v>800</v>
      </c>
      <c r="K137" s="166">
        <f t="shared" si="46"/>
        <v>0</v>
      </c>
      <c r="L137" s="166">
        <f t="shared" si="46"/>
        <v>0</v>
      </c>
      <c r="M137" s="166">
        <f t="shared" si="46"/>
        <v>0</v>
      </c>
      <c r="N137" s="166">
        <f t="shared" si="46"/>
        <v>96.21</v>
      </c>
      <c r="O137" s="166">
        <f t="shared" si="46"/>
        <v>113.3</v>
      </c>
      <c r="P137" s="166">
        <f t="shared" si="46"/>
        <v>1009.51</v>
      </c>
      <c r="Q137" s="166">
        <f t="shared" si="46"/>
        <v>0</v>
      </c>
      <c r="R137" s="166">
        <f t="shared" si="46"/>
        <v>17806.51</v>
      </c>
      <c r="S137" s="166">
        <f t="shared" si="46"/>
        <v>213678.12</v>
      </c>
      <c r="T137" s="51">
        <f>R137*12</f>
        <v>213678.12</v>
      </c>
      <c r="U137" s="70"/>
      <c r="V137" s="71"/>
    </row>
    <row r="138" spans="1:22" ht="15.75" customHeight="1">
      <c r="A138" s="200" t="s">
        <v>87</v>
      </c>
      <c r="B138" s="201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51"/>
      <c r="U138" s="31"/>
      <c r="V138" s="1"/>
    </row>
    <row r="139" spans="1:22" ht="15.75" customHeight="1">
      <c r="A139" s="154">
        <v>1</v>
      </c>
      <c r="B139" s="159" t="s">
        <v>72</v>
      </c>
      <c r="C139" s="63">
        <v>1</v>
      </c>
      <c r="D139" s="63">
        <v>1</v>
      </c>
      <c r="E139" s="80">
        <v>17</v>
      </c>
      <c r="F139" s="63">
        <v>5286</v>
      </c>
      <c r="G139" s="63">
        <f aca="true" t="shared" si="47" ref="G139:G145">D139*F139</f>
        <v>5286</v>
      </c>
      <c r="H139" s="63"/>
      <c r="I139" s="63"/>
      <c r="J139" s="63">
        <f>G139*0.1</f>
        <v>528.6</v>
      </c>
      <c r="K139" s="63">
        <f>G139*0.15</f>
        <v>792.9</v>
      </c>
      <c r="L139" s="63"/>
      <c r="M139" s="91"/>
      <c r="N139" s="63">
        <f>G139*0.03</f>
        <v>158.58</v>
      </c>
      <c r="O139" s="63">
        <f>G139*0.02</f>
        <v>105.72</v>
      </c>
      <c r="P139" s="63">
        <f aca="true" t="shared" si="48" ref="P139:P145">SUM(H139:O139)</f>
        <v>1585.8</v>
      </c>
      <c r="Q139" s="63"/>
      <c r="R139" s="63">
        <f aca="true" t="shared" si="49" ref="R139:R146">G139+P139+Q139</f>
        <v>6871.8</v>
      </c>
      <c r="S139" s="63">
        <f aca="true" t="shared" si="50" ref="S139:S145">R139*12</f>
        <v>82461.6</v>
      </c>
      <c r="T139" s="51"/>
      <c r="U139" s="31"/>
      <c r="V139" s="1"/>
    </row>
    <row r="140" spans="1:22" ht="15.75" customHeight="1">
      <c r="A140" s="154">
        <v>2</v>
      </c>
      <c r="B140" s="159" t="s">
        <v>74</v>
      </c>
      <c r="C140" s="63"/>
      <c r="D140" s="63">
        <v>0.5</v>
      </c>
      <c r="E140" s="80">
        <v>19</v>
      </c>
      <c r="F140" s="63">
        <v>6026</v>
      </c>
      <c r="G140" s="63">
        <f t="shared" si="47"/>
        <v>3013</v>
      </c>
      <c r="H140" s="63"/>
      <c r="I140" s="63"/>
      <c r="J140" s="63"/>
      <c r="K140" s="63">
        <f>G140*0.15</f>
        <v>451.95</v>
      </c>
      <c r="L140" s="80"/>
      <c r="M140" s="166"/>
      <c r="N140" s="63">
        <f>G140*0.03</f>
        <v>90.39</v>
      </c>
      <c r="O140" s="63">
        <f>G140*0.02</f>
        <v>60.26</v>
      </c>
      <c r="P140" s="63">
        <f t="shared" si="48"/>
        <v>602.6</v>
      </c>
      <c r="Q140" s="63"/>
      <c r="R140" s="63">
        <f t="shared" si="49"/>
        <v>3615.6</v>
      </c>
      <c r="S140" s="63">
        <f t="shared" si="50"/>
        <v>43387.2</v>
      </c>
      <c r="T140" s="51"/>
      <c r="U140" s="31"/>
      <c r="V140" s="1"/>
    </row>
    <row r="141" spans="1:22" ht="15.75" customHeight="1">
      <c r="A141" s="154">
        <v>3</v>
      </c>
      <c r="B141" s="159" t="s">
        <v>100</v>
      </c>
      <c r="C141" s="63">
        <v>7.5</v>
      </c>
      <c r="D141" s="63">
        <v>4.25</v>
      </c>
      <c r="E141" s="80">
        <v>16</v>
      </c>
      <c r="F141" s="63">
        <v>4916</v>
      </c>
      <c r="G141" s="63">
        <f t="shared" si="47"/>
        <v>20893</v>
      </c>
      <c r="H141" s="80"/>
      <c r="I141" s="80"/>
      <c r="K141" s="63"/>
      <c r="L141" s="80"/>
      <c r="M141" s="166"/>
      <c r="N141" s="63">
        <f>G141*0.03</f>
        <v>626.79</v>
      </c>
      <c r="O141" s="63">
        <f>G141*0.02</f>
        <v>417.86</v>
      </c>
      <c r="P141" s="63">
        <f t="shared" si="48"/>
        <v>1044.65</v>
      </c>
      <c r="Q141" s="63"/>
      <c r="R141" s="63">
        <f t="shared" si="49"/>
        <v>21937.65</v>
      </c>
      <c r="S141" s="63">
        <f t="shared" si="50"/>
        <v>263251.8</v>
      </c>
      <c r="T141" s="51"/>
      <c r="U141" s="31"/>
      <c r="V141" s="1"/>
    </row>
    <row r="142" spans="1:22" ht="15.75" customHeight="1">
      <c r="A142" s="154">
        <v>4</v>
      </c>
      <c r="B142" s="159" t="s">
        <v>100</v>
      </c>
      <c r="C142" s="63">
        <v>7.5</v>
      </c>
      <c r="D142" s="63">
        <v>1</v>
      </c>
      <c r="E142" s="80">
        <v>16</v>
      </c>
      <c r="F142" s="63">
        <v>4916</v>
      </c>
      <c r="G142" s="63">
        <f t="shared" si="47"/>
        <v>4916</v>
      </c>
      <c r="H142" s="80"/>
      <c r="I142" s="80"/>
      <c r="J142" s="63">
        <f>G142*0.1</f>
        <v>491.6</v>
      </c>
      <c r="K142" s="63"/>
      <c r="L142" s="80"/>
      <c r="M142" s="166"/>
      <c r="N142" s="63">
        <f>G142*0.03</f>
        <v>147.48</v>
      </c>
      <c r="O142" s="63">
        <f>G142*0.02</f>
        <v>98.32</v>
      </c>
      <c r="P142" s="63">
        <f t="shared" si="48"/>
        <v>737.4</v>
      </c>
      <c r="Q142" s="63"/>
      <c r="R142" s="63">
        <f t="shared" si="49"/>
        <v>5653.4</v>
      </c>
      <c r="S142" s="63">
        <f t="shared" si="50"/>
        <v>67840.8</v>
      </c>
      <c r="T142" s="51"/>
      <c r="U142" s="31"/>
      <c r="V142" s="1"/>
    </row>
    <row r="143" spans="1:22" ht="15.75" customHeight="1">
      <c r="A143" s="154">
        <v>7</v>
      </c>
      <c r="B143" s="159" t="s">
        <v>75</v>
      </c>
      <c r="C143" s="63"/>
      <c r="D143" s="63">
        <v>0.25</v>
      </c>
      <c r="E143" s="80">
        <v>15</v>
      </c>
      <c r="F143" s="63">
        <v>4546</v>
      </c>
      <c r="G143" s="63">
        <f t="shared" si="47"/>
        <v>1136.5</v>
      </c>
      <c r="H143" s="80"/>
      <c r="I143" s="80"/>
      <c r="J143" s="63">
        <f>G143*0.1</f>
        <v>113.65</v>
      </c>
      <c r="K143" s="63"/>
      <c r="L143" s="80"/>
      <c r="M143" s="166"/>
      <c r="N143" s="63">
        <f>G143*0.03</f>
        <v>34.1</v>
      </c>
      <c r="O143" s="63">
        <f>G143*0.02</f>
        <v>22.73</v>
      </c>
      <c r="P143" s="63">
        <f t="shared" si="48"/>
        <v>170.48</v>
      </c>
      <c r="Q143" s="63"/>
      <c r="R143" s="63">
        <f t="shared" si="49"/>
        <v>1306.98</v>
      </c>
      <c r="S143" s="63">
        <f t="shared" si="50"/>
        <v>15683.76</v>
      </c>
      <c r="T143" s="51"/>
      <c r="U143" s="31"/>
      <c r="V143" s="1"/>
    </row>
    <row r="144" spans="1:22" ht="15.75" customHeight="1">
      <c r="A144" s="154">
        <v>8</v>
      </c>
      <c r="B144" s="159" t="s">
        <v>23</v>
      </c>
      <c r="C144" s="63"/>
      <c r="D144" s="63">
        <v>0.5</v>
      </c>
      <c r="E144" s="80">
        <v>13</v>
      </c>
      <c r="F144" s="63">
        <v>4000</v>
      </c>
      <c r="G144" s="63">
        <f t="shared" si="47"/>
        <v>2000</v>
      </c>
      <c r="H144" s="63"/>
      <c r="I144" s="63"/>
      <c r="J144" s="63"/>
      <c r="K144" s="63"/>
      <c r="L144" s="63"/>
      <c r="M144" s="91"/>
      <c r="N144" s="63"/>
      <c r="O144" s="63"/>
      <c r="P144" s="63">
        <f t="shared" si="48"/>
        <v>0</v>
      </c>
      <c r="Q144" s="63"/>
      <c r="R144" s="63">
        <f t="shared" si="49"/>
        <v>2000</v>
      </c>
      <c r="S144" s="63">
        <f t="shared" si="50"/>
        <v>24000</v>
      </c>
      <c r="T144" s="51"/>
      <c r="U144" s="31"/>
      <c r="V144" s="1"/>
    </row>
    <row r="145" spans="1:22" ht="15.75" customHeight="1">
      <c r="A145" s="154">
        <v>9</v>
      </c>
      <c r="B145" s="159" t="s">
        <v>49</v>
      </c>
      <c r="C145" s="63">
        <v>3</v>
      </c>
      <c r="D145" s="63">
        <v>2</v>
      </c>
      <c r="E145" s="80">
        <v>9</v>
      </c>
      <c r="F145" s="63">
        <v>3048</v>
      </c>
      <c r="G145" s="63">
        <f t="shared" si="47"/>
        <v>6096</v>
      </c>
      <c r="H145" s="80"/>
      <c r="I145" s="80"/>
      <c r="J145" s="63"/>
      <c r="K145" s="63"/>
      <c r="L145" s="80"/>
      <c r="M145" s="166"/>
      <c r="N145" s="63"/>
      <c r="O145" s="63"/>
      <c r="P145" s="63">
        <f t="shared" si="48"/>
        <v>0</v>
      </c>
      <c r="Q145" s="63">
        <f>(3723-F145)*D145</f>
        <v>1350</v>
      </c>
      <c r="R145" s="63">
        <f t="shared" si="49"/>
        <v>7446</v>
      </c>
      <c r="S145" s="63">
        <f t="shared" si="50"/>
        <v>89352</v>
      </c>
      <c r="T145" s="51"/>
      <c r="U145" s="31"/>
      <c r="V145" s="160"/>
    </row>
    <row r="146" spans="1:22" ht="15.75" customHeight="1">
      <c r="A146" s="154"/>
      <c r="B146" s="173" t="s">
        <v>123</v>
      </c>
      <c r="C146" s="34"/>
      <c r="D146" s="34"/>
      <c r="E146" s="167"/>
      <c r="F146" s="34"/>
      <c r="G146" s="63">
        <f>5496.01+188.6425+95.94-1808.43</f>
        <v>3972.16</v>
      </c>
      <c r="H146" s="167"/>
      <c r="I146" s="167"/>
      <c r="J146" s="34"/>
      <c r="K146" s="34"/>
      <c r="L146" s="167"/>
      <c r="M146" s="37"/>
      <c r="N146" s="34"/>
      <c r="O146" s="34"/>
      <c r="P146" s="34"/>
      <c r="Q146" s="34"/>
      <c r="R146" s="63">
        <f t="shared" si="49"/>
        <v>3972.16</v>
      </c>
      <c r="S146" s="63">
        <f>R146*12</f>
        <v>47665.92</v>
      </c>
      <c r="T146" s="51"/>
      <c r="U146" s="31"/>
      <c r="V146" s="160"/>
    </row>
    <row r="147" spans="1:22" ht="15.75" customHeight="1">
      <c r="A147" s="144"/>
      <c r="B147" s="164" t="s">
        <v>24</v>
      </c>
      <c r="C147" s="165">
        <f>SUM(C139:C145)</f>
        <v>19</v>
      </c>
      <c r="D147" s="166">
        <f>SUM(D139:D145)</f>
        <v>9.5</v>
      </c>
      <c r="E147" s="165"/>
      <c r="F147" s="166">
        <f>SUM(F139:F146)</f>
        <v>32738</v>
      </c>
      <c r="G147" s="166">
        <f>SUM(G139:G146)</f>
        <v>47312.66</v>
      </c>
      <c r="H147" s="166">
        <f aca="true" t="shared" si="51" ref="H147:S147">SUM(H139:H146)</f>
        <v>0</v>
      </c>
      <c r="I147" s="166">
        <f t="shared" si="51"/>
        <v>0</v>
      </c>
      <c r="J147" s="166">
        <f t="shared" si="51"/>
        <v>1133.85</v>
      </c>
      <c r="K147" s="166">
        <f t="shared" si="51"/>
        <v>1244.85</v>
      </c>
      <c r="L147" s="166">
        <f t="shared" si="51"/>
        <v>0</v>
      </c>
      <c r="M147" s="166">
        <f t="shared" si="51"/>
        <v>0</v>
      </c>
      <c r="N147" s="166">
        <f t="shared" si="51"/>
        <v>1057.34</v>
      </c>
      <c r="O147" s="166">
        <f t="shared" si="51"/>
        <v>704.89</v>
      </c>
      <c r="P147" s="166">
        <f t="shared" si="51"/>
        <v>4140.93</v>
      </c>
      <c r="Q147" s="166">
        <f t="shared" si="51"/>
        <v>1350</v>
      </c>
      <c r="R147" s="166">
        <f t="shared" si="51"/>
        <v>52803.59</v>
      </c>
      <c r="S147" s="166">
        <f t="shared" si="51"/>
        <v>633643.08</v>
      </c>
      <c r="T147" s="51">
        <f>R147*12</f>
        <v>633643.08</v>
      </c>
      <c r="U147" s="31"/>
      <c r="V147" s="1"/>
    </row>
    <row r="148" spans="1:22" ht="15.75" customHeight="1">
      <c r="A148" s="200" t="s">
        <v>132</v>
      </c>
      <c r="B148" s="201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51"/>
      <c r="U148" s="31"/>
      <c r="V148" s="1"/>
    </row>
    <row r="149" spans="1:22" ht="15.75" customHeight="1">
      <c r="A149" s="154">
        <v>1</v>
      </c>
      <c r="B149" s="159" t="s">
        <v>73</v>
      </c>
      <c r="C149" s="63">
        <v>1</v>
      </c>
      <c r="D149" s="63">
        <v>1</v>
      </c>
      <c r="E149" s="80">
        <v>20</v>
      </c>
      <c r="F149" s="63">
        <v>6414</v>
      </c>
      <c r="G149" s="63">
        <f>D149*F149</f>
        <v>6414</v>
      </c>
      <c r="H149" s="63"/>
      <c r="I149" s="63"/>
      <c r="J149" s="63"/>
      <c r="K149" s="63"/>
      <c r="L149" s="63"/>
      <c r="M149" s="91"/>
      <c r="N149" s="63">
        <f>G149*0.03</f>
        <v>192.42</v>
      </c>
      <c r="O149" s="63">
        <f>G149*0.02</f>
        <v>128.28</v>
      </c>
      <c r="P149" s="63">
        <f>SUM(H149:O149)</f>
        <v>320.7</v>
      </c>
      <c r="Q149" s="63"/>
      <c r="R149" s="63">
        <f>G149+P149+Q149</f>
        <v>6734.7</v>
      </c>
      <c r="S149" s="63">
        <f>R149*12</f>
        <v>80816.4</v>
      </c>
      <c r="T149" s="51"/>
      <c r="U149" s="31"/>
      <c r="V149" s="1"/>
    </row>
    <row r="150" spans="1:22" ht="15.75" customHeight="1">
      <c r="A150" s="154">
        <v>2</v>
      </c>
      <c r="B150" s="159" t="s">
        <v>122</v>
      </c>
      <c r="C150" s="63">
        <v>0.5</v>
      </c>
      <c r="D150" s="63">
        <v>0.5</v>
      </c>
      <c r="E150" s="80">
        <v>19</v>
      </c>
      <c r="F150" s="63">
        <v>6026</v>
      </c>
      <c r="G150" s="63">
        <f>D150*F150</f>
        <v>3013</v>
      </c>
      <c r="H150" s="63"/>
      <c r="I150" s="63"/>
      <c r="J150" s="63"/>
      <c r="K150" s="63"/>
      <c r="L150" s="63"/>
      <c r="M150" s="91"/>
      <c r="N150" s="63">
        <f>G150*0.03</f>
        <v>90.39</v>
      </c>
      <c r="O150" s="63">
        <f>G150*0.02</f>
        <v>60.26</v>
      </c>
      <c r="P150" s="63">
        <f>SUM(H150:O150)</f>
        <v>150.65</v>
      </c>
      <c r="Q150" s="63"/>
      <c r="R150" s="63">
        <f>G150+P150+Q150</f>
        <v>3163.65</v>
      </c>
      <c r="S150" s="63">
        <f>R150*12</f>
        <v>37963.8</v>
      </c>
      <c r="T150" s="51"/>
      <c r="U150" s="31"/>
      <c r="V150" s="1"/>
    </row>
    <row r="151" spans="1:22" ht="15.75" customHeight="1">
      <c r="A151" s="154">
        <v>3</v>
      </c>
      <c r="B151" s="159" t="s">
        <v>100</v>
      </c>
      <c r="C151" s="63">
        <v>3.25</v>
      </c>
      <c r="D151" s="63">
        <v>0.75</v>
      </c>
      <c r="E151" s="80">
        <v>16</v>
      </c>
      <c r="F151" s="63">
        <v>4916</v>
      </c>
      <c r="G151" s="63">
        <f>D151*F151</f>
        <v>3687</v>
      </c>
      <c r="H151" s="63"/>
      <c r="I151" s="63"/>
      <c r="J151" s="63"/>
      <c r="K151" s="63"/>
      <c r="L151" s="63"/>
      <c r="M151" s="91"/>
      <c r="N151" s="63"/>
      <c r="O151" s="63">
        <f>G151*0.02</f>
        <v>73.74</v>
      </c>
      <c r="P151" s="63">
        <f>SUM(H151:O151)</f>
        <v>73.74</v>
      </c>
      <c r="Q151" s="63"/>
      <c r="R151" s="63">
        <f>G151+P151+Q151</f>
        <v>3760.74</v>
      </c>
      <c r="S151" s="63">
        <f>R151*12</f>
        <v>45128.88</v>
      </c>
      <c r="T151" s="51"/>
      <c r="U151" s="31"/>
      <c r="V151" s="1"/>
    </row>
    <row r="152" spans="1:22" ht="15.75" customHeight="1">
      <c r="A152" s="154">
        <v>4</v>
      </c>
      <c r="B152" s="159" t="s">
        <v>75</v>
      </c>
      <c r="C152" s="63">
        <v>1.5</v>
      </c>
      <c r="D152" s="63">
        <v>1</v>
      </c>
      <c r="E152" s="80">
        <v>15</v>
      </c>
      <c r="F152" s="63">
        <v>4546</v>
      </c>
      <c r="G152" s="63">
        <f>D152*F152</f>
        <v>4546</v>
      </c>
      <c r="H152" s="63"/>
      <c r="I152" s="63"/>
      <c r="J152" s="63"/>
      <c r="K152" s="63"/>
      <c r="L152" s="63"/>
      <c r="M152" s="91"/>
      <c r="N152" s="63"/>
      <c r="O152" s="63">
        <f>G152*0.02</f>
        <v>90.92</v>
      </c>
      <c r="P152" s="63">
        <f>SUM(H152:O152)</f>
        <v>90.92</v>
      </c>
      <c r="Q152" s="63"/>
      <c r="R152" s="63">
        <f>G152+P152+Q152</f>
        <v>4636.92</v>
      </c>
      <c r="S152" s="63">
        <f>R152*12</f>
        <v>55643.04</v>
      </c>
      <c r="T152" s="51"/>
      <c r="U152" s="31"/>
      <c r="V152" s="1"/>
    </row>
    <row r="153" spans="1:22" ht="15.75" customHeight="1">
      <c r="A153" s="154">
        <v>5</v>
      </c>
      <c r="B153" s="159" t="s">
        <v>88</v>
      </c>
      <c r="C153" s="63">
        <v>1</v>
      </c>
      <c r="D153" s="63">
        <v>0.25</v>
      </c>
      <c r="E153" s="80">
        <v>13</v>
      </c>
      <c r="F153" s="63">
        <v>4000</v>
      </c>
      <c r="G153" s="63">
        <f>D153*F153</f>
        <v>1000</v>
      </c>
      <c r="H153" s="63"/>
      <c r="I153" s="63"/>
      <c r="J153" s="63"/>
      <c r="K153" s="63"/>
      <c r="L153" s="63"/>
      <c r="M153" s="91"/>
      <c r="N153" s="63"/>
      <c r="O153" s="63"/>
      <c r="P153" s="63">
        <f>SUM(H153:O153)</f>
        <v>0</v>
      </c>
      <c r="Q153" s="63"/>
      <c r="R153" s="63">
        <f>G153+P153+Q153</f>
        <v>1000</v>
      </c>
      <c r="S153" s="63">
        <f>R153*12</f>
        <v>12000</v>
      </c>
      <c r="T153" s="51"/>
      <c r="U153" s="31"/>
      <c r="V153" s="1"/>
    </row>
    <row r="154" spans="1:22" ht="15.75" customHeight="1">
      <c r="A154" s="144"/>
      <c r="B154" s="164" t="s">
        <v>24</v>
      </c>
      <c r="C154" s="165">
        <f>SUM(C149:C153)</f>
        <v>7.25</v>
      </c>
      <c r="D154" s="166">
        <f>SUM(D149:D153)</f>
        <v>3.5</v>
      </c>
      <c r="E154" s="165"/>
      <c r="F154" s="166">
        <f aca="true" t="shared" si="52" ref="F154:S154">SUM(F149:F153)</f>
        <v>25902</v>
      </c>
      <c r="G154" s="166">
        <f t="shared" si="52"/>
        <v>18660</v>
      </c>
      <c r="H154" s="166">
        <f t="shared" si="52"/>
        <v>0</v>
      </c>
      <c r="I154" s="166">
        <f t="shared" si="52"/>
        <v>0</v>
      </c>
      <c r="J154" s="166">
        <f t="shared" si="52"/>
        <v>0</v>
      </c>
      <c r="K154" s="166">
        <f t="shared" si="52"/>
        <v>0</v>
      </c>
      <c r="L154" s="166">
        <f t="shared" si="52"/>
        <v>0</v>
      </c>
      <c r="M154" s="166">
        <f t="shared" si="52"/>
        <v>0</v>
      </c>
      <c r="N154" s="166">
        <f t="shared" si="52"/>
        <v>282.81</v>
      </c>
      <c r="O154" s="166">
        <f t="shared" si="52"/>
        <v>353.2</v>
      </c>
      <c r="P154" s="166">
        <f t="shared" si="52"/>
        <v>636.01</v>
      </c>
      <c r="Q154" s="166">
        <f t="shared" si="52"/>
        <v>0</v>
      </c>
      <c r="R154" s="166">
        <f t="shared" si="52"/>
        <v>19296.01</v>
      </c>
      <c r="S154" s="166">
        <f t="shared" si="52"/>
        <v>231552.12</v>
      </c>
      <c r="T154" s="51">
        <f>R154*12</f>
        <v>231552.12</v>
      </c>
      <c r="U154" s="31"/>
      <c r="V154" s="1"/>
    </row>
    <row r="155" spans="1:22" ht="15.75" customHeight="1">
      <c r="A155" s="200" t="s">
        <v>112</v>
      </c>
      <c r="B155" s="201"/>
      <c r="C155" s="201"/>
      <c r="D155" s="201"/>
      <c r="E155" s="201"/>
      <c r="F155" s="201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51"/>
      <c r="U155" s="31"/>
      <c r="V155" s="1"/>
    </row>
    <row r="156" spans="1:22" ht="15.75" customHeight="1">
      <c r="A156" s="154">
        <v>1</v>
      </c>
      <c r="B156" s="159" t="s">
        <v>73</v>
      </c>
      <c r="C156" s="63">
        <v>0.5</v>
      </c>
      <c r="D156" s="63">
        <v>0.4</v>
      </c>
      <c r="E156" s="80">
        <v>20</v>
      </c>
      <c r="F156" s="63">
        <v>6414</v>
      </c>
      <c r="G156" s="63">
        <f aca="true" t="shared" si="53" ref="G156:G162">D156*F156</f>
        <v>2565.6</v>
      </c>
      <c r="H156" s="63"/>
      <c r="I156" s="63"/>
      <c r="J156" s="63"/>
      <c r="K156" s="63"/>
      <c r="L156" s="63"/>
      <c r="M156" s="91"/>
      <c r="N156" s="63">
        <f>G156*0.03</f>
        <v>76.97</v>
      </c>
      <c r="O156" s="63">
        <f>G156*0.02</f>
        <v>51.31</v>
      </c>
      <c r="P156" s="63">
        <f aca="true" t="shared" si="54" ref="P156:P162">SUM(H156:O156)</f>
        <v>128.28</v>
      </c>
      <c r="Q156" s="63"/>
      <c r="R156" s="63">
        <f aca="true" t="shared" si="55" ref="R156:R162">G156+P156+Q156</f>
        <v>2693.88</v>
      </c>
      <c r="S156" s="63">
        <f aca="true" t="shared" si="56" ref="S156:S162">R156*12</f>
        <v>32326.56</v>
      </c>
      <c r="T156" s="51"/>
      <c r="U156" s="31"/>
      <c r="V156" s="1"/>
    </row>
    <row r="157" spans="1:22" ht="15.75" customHeight="1">
      <c r="A157" s="154">
        <v>2</v>
      </c>
      <c r="B157" s="159" t="s">
        <v>82</v>
      </c>
      <c r="C157" s="63">
        <v>1</v>
      </c>
      <c r="D157" s="63">
        <v>0.75</v>
      </c>
      <c r="E157" s="80">
        <v>19</v>
      </c>
      <c r="F157" s="63">
        <v>6026</v>
      </c>
      <c r="G157" s="63">
        <f t="shared" si="53"/>
        <v>4519.5</v>
      </c>
      <c r="H157" s="63"/>
      <c r="I157" s="63"/>
      <c r="J157" s="63"/>
      <c r="K157" s="63"/>
      <c r="L157" s="63"/>
      <c r="M157" s="91"/>
      <c r="N157" s="63">
        <f>G157*0.03</f>
        <v>135.59</v>
      </c>
      <c r="O157" s="63">
        <f>G157*0.02</f>
        <v>90.39</v>
      </c>
      <c r="P157" s="63">
        <f t="shared" si="54"/>
        <v>225.98</v>
      </c>
      <c r="Q157" s="63"/>
      <c r="R157" s="63">
        <f t="shared" si="55"/>
        <v>4745.48</v>
      </c>
      <c r="S157" s="63">
        <f t="shared" si="56"/>
        <v>56945.76</v>
      </c>
      <c r="T157" s="51"/>
      <c r="U157" s="31"/>
      <c r="V157" s="1"/>
    </row>
    <row r="158" spans="1:22" ht="15.75" customHeight="1">
      <c r="A158" s="154">
        <v>3</v>
      </c>
      <c r="B158" s="159" t="s">
        <v>100</v>
      </c>
      <c r="C158" s="63">
        <v>1.5</v>
      </c>
      <c r="D158" s="63">
        <v>1</v>
      </c>
      <c r="E158" s="80">
        <v>16</v>
      </c>
      <c r="F158" s="63">
        <v>4916</v>
      </c>
      <c r="G158" s="63">
        <f t="shared" si="53"/>
        <v>4916</v>
      </c>
      <c r="H158" s="63"/>
      <c r="I158" s="63"/>
      <c r="J158" s="63"/>
      <c r="K158" s="63"/>
      <c r="L158" s="63"/>
      <c r="M158" s="91"/>
      <c r="N158" s="63"/>
      <c r="O158" s="63">
        <f>G158*0.02</f>
        <v>98.32</v>
      </c>
      <c r="P158" s="63">
        <f t="shared" si="54"/>
        <v>98.32</v>
      </c>
      <c r="Q158" s="63"/>
      <c r="R158" s="63">
        <f t="shared" si="55"/>
        <v>5014.32</v>
      </c>
      <c r="S158" s="63">
        <f t="shared" si="56"/>
        <v>60171.84</v>
      </c>
      <c r="T158" s="51"/>
      <c r="U158" s="31"/>
      <c r="V158" s="1"/>
    </row>
    <row r="159" spans="1:22" ht="15.75" customHeight="1">
      <c r="A159" s="154">
        <v>4</v>
      </c>
      <c r="B159" s="159" t="s">
        <v>28</v>
      </c>
      <c r="C159" s="63">
        <v>1</v>
      </c>
      <c r="D159" s="63">
        <v>0.6</v>
      </c>
      <c r="E159" s="80">
        <v>13</v>
      </c>
      <c r="F159" s="63">
        <v>4000</v>
      </c>
      <c r="G159" s="63">
        <f t="shared" si="53"/>
        <v>2400</v>
      </c>
      <c r="H159" s="63"/>
      <c r="I159" s="63"/>
      <c r="J159" s="63">
        <f>G159*0.1</f>
        <v>240</v>
      </c>
      <c r="K159" s="63"/>
      <c r="L159" s="63"/>
      <c r="M159" s="91"/>
      <c r="N159" s="63"/>
      <c r="O159" s="63"/>
      <c r="P159" s="63">
        <f t="shared" si="54"/>
        <v>240</v>
      </c>
      <c r="Q159" s="63"/>
      <c r="R159" s="63">
        <f t="shared" si="55"/>
        <v>2640</v>
      </c>
      <c r="S159" s="63">
        <f t="shared" si="56"/>
        <v>31680</v>
      </c>
      <c r="T159" s="51"/>
      <c r="U159" s="31"/>
      <c r="V159" s="1"/>
    </row>
    <row r="160" spans="1:22" ht="15.75" customHeight="1">
      <c r="A160" s="154">
        <v>5</v>
      </c>
      <c r="B160" s="159" t="s">
        <v>30</v>
      </c>
      <c r="C160" s="63">
        <v>5</v>
      </c>
      <c r="D160" s="63">
        <v>2</v>
      </c>
      <c r="E160" s="80">
        <v>13</v>
      </c>
      <c r="F160" s="63">
        <v>4000</v>
      </c>
      <c r="G160" s="63">
        <f t="shared" si="53"/>
        <v>8000</v>
      </c>
      <c r="H160" s="63"/>
      <c r="I160" s="63"/>
      <c r="J160" s="63">
        <f>G160*0.1</f>
        <v>800</v>
      </c>
      <c r="K160" s="63"/>
      <c r="L160" s="63"/>
      <c r="M160" s="171"/>
      <c r="N160" s="63"/>
      <c r="O160" s="63"/>
      <c r="P160" s="63">
        <f t="shared" si="54"/>
        <v>800</v>
      </c>
      <c r="Q160" s="63"/>
      <c r="R160" s="63">
        <f t="shared" si="55"/>
        <v>8800</v>
      </c>
      <c r="S160" s="63">
        <f t="shared" si="56"/>
        <v>105600</v>
      </c>
      <c r="T160" s="51"/>
      <c r="U160" s="31"/>
      <c r="V160" s="1"/>
    </row>
    <row r="161" spans="1:22" ht="15.75" customHeight="1">
      <c r="A161" s="154">
        <v>6</v>
      </c>
      <c r="B161" s="159" t="s">
        <v>83</v>
      </c>
      <c r="C161" s="63">
        <v>0.5</v>
      </c>
      <c r="D161" s="63">
        <v>0.5</v>
      </c>
      <c r="E161" s="80">
        <v>10</v>
      </c>
      <c r="F161" s="63">
        <v>3207</v>
      </c>
      <c r="G161" s="63">
        <f t="shared" si="53"/>
        <v>1603.5</v>
      </c>
      <c r="H161" s="80"/>
      <c r="I161" s="80"/>
      <c r="J161" s="63"/>
      <c r="K161" s="63"/>
      <c r="L161" s="80"/>
      <c r="M161" s="166"/>
      <c r="N161" s="63"/>
      <c r="O161" s="63"/>
      <c r="P161" s="63">
        <f t="shared" si="54"/>
        <v>0</v>
      </c>
      <c r="Q161" s="63">
        <f>(3723-F161)*D161</f>
        <v>258</v>
      </c>
      <c r="R161" s="63">
        <f t="shared" si="55"/>
        <v>1861.5</v>
      </c>
      <c r="S161" s="63">
        <f t="shared" si="56"/>
        <v>22338</v>
      </c>
      <c r="T161" s="51"/>
      <c r="U161" s="31"/>
      <c r="V161" s="1"/>
    </row>
    <row r="162" spans="1:22" ht="15.75" customHeight="1">
      <c r="A162" s="141">
        <v>7</v>
      </c>
      <c r="B162" s="159" t="s">
        <v>99</v>
      </c>
      <c r="C162" s="63">
        <v>0.5</v>
      </c>
      <c r="D162" s="63">
        <v>0.25</v>
      </c>
      <c r="E162" s="80">
        <v>7</v>
      </c>
      <c r="F162" s="63">
        <v>2713</v>
      </c>
      <c r="G162" s="63">
        <f t="shared" si="53"/>
        <v>678.25</v>
      </c>
      <c r="H162" s="63"/>
      <c r="I162" s="63"/>
      <c r="J162" s="63"/>
      <c r="K162" s="63"/>
      <c r="L162" s="63"/>
      <c r="M162" s="91"/>
      <c r="N162" s="63"/>
      <c r="O162" s="63"/>
      <c r="P162" s="63">
        <f t="shared" si="54"/>
        <v>0</v>
      </c>
      <c r="Q162" s="63">
        <f>(3723-F162)*D162</f>
        <v>252.5</v>
      </c>
      <c r="R162" s="63">
        <f t="shared" si="55"/>
        <v>930.75</v>
      </c>
      <c r="S162" s="63">
        <f t="shared" si="56"/>
        <v>11169</v>
      </c>
      <c r="T162" s="51"/>
      <c r="U162" s="31"/>
      <c r="V162" s="1"/>
    </row>
    <row r="163" spans="1:22" ht="15.75" customHeight="1">
      <c r="A163" s="144"/>
      <c r="B163" s="164" t="s">
        <v>24</v>
      </c>
      <c r="C163" s="166">
        <f>SUM(C156:C162)</f>
        <v>10</v>
      </c>
      <c r="D163" s="63">
        <f>SUM(D156:D162)</f>
        <v>5.5</v>
      </c>
      <c r="E163" s="165"/>
      <c r="F163" s="63">
        <f aca="true" t="shared" si="57" ref="F163:S163">SUM(F156:F162)</f>
        <v>31276</v>
      </c>
      <c r="G163" s="63">
        <f t="shared" si="57"/>
        <v>24682.85</v>
      </c>
      <c r="H163" s="63">
        <f t="shared" si="57"/>
        <v>0</v>
      </c>
      <c r="I163" s="63">
        <f t="shared" si="57"/>
        <v>0</v>
      </c>
      <c r="J163" s="63">
        <f t="shared" si="57"/>
        <v>1040</v>
      </c>
      <c r="K163" s="63">
        <f t="shared" si="57"/>
        <v>0</v>
      </c>
      <c r="L163" s="63">
        <f t="shared" si="57"/>
        <v>0</v>
      </c>
      <c r="M163" s="63">
        <f t="shared" si="57"/>
        <v>0</v>
      </c>
      <c r="N163" s="63">
        <f t="shared" si="57"/>
        <v>212.56</v>
      </c>
      <c r="O163" s="63">
        <f t="shared" si="57"/>
        <v>240.02</v>
      </c>
      <c r="P163" s="63">
        <f t="shared" si="57"/>
        <v>1492.58</v>
      </c>
      <c r="Q163" s="63">
        <f t="shared" si="57"/>
        <v>510.5</v>
      </c>
      <c r="R163" s="63">
        <f t="shared" si="57"/>
        <v>26685.93</v>
      </c>
      <c r="S163" s="63">
        <f t="shared" si="57"/>
        <v>320231.16</v>
      </c>
      <c r="T163" s="51">
        <f>R163*12</f>
        <v>320231.16</v>
      </c>
      <c r="U163" s="31"/>
      <c r="V163" s="1"/>
    </row>
    <row r="164" spans="1:22" ht="15.75" customHeight="1">
      <c r="A164" s="200" t="s">
        <v>113</v>
      </c>
      <c r="B164" s="201"/>
      <c r="C164" s="201"/>
      <c r="D164" s="201"/>
      <c r="E164" s="201"/>
      <c r="F164" s="201"/>
      <c r="G164" s="201"/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  <c r="R164" s="201"/>
      <c r="S164" s="201"/>
      <c r="T164" s="51"/>
      <c r="U164" s="31"/>
      <c r="V164" s="1"/>
    </row>
    <row r="165" spans="1:22" ht="15.75" customHeight="1">
      <c r="A165" s="154">
        <v>1</v>
      </c>
      <c r="B165" s="159" t="s">
        <v>73</v>
      </c>
      <c r="C165" s="63">
        <v>1</v>
      </c>
      <c r="D165" s="63">
        <v>0.25</v>
      </c>
      <c r="E165" s="80">
        <v>20</v>
      </c>
      <c r="F165" s="63">
        <v>6414</v>
      </c>
      <c r="G165" s="63">
        <f>D165*F165</f>
        <v>1603.5</v>
      </c>
      <c r="H165" s="63"/>
      <c r="I165" s="63"/>
      <c r="J165" s="63"/>
      <c r="K165" s="63"/>
      <c r="L165" s="63"/>
      <c r="M165" s="91"/>
      <c r="N165" s="63">
        <f>G165*0.03</f>
        <v>48.11</v>
      </c>
      <c r="O165" s="63">
        <f>G165*0.02</f>
        <v>32.07</v>
      </c>
      <c r="P165" s="63">
        <f>SUM(H165:O165)</f>
        <v>80.18</v>
      </c>
      <c r="Q165" s="63"/>
      <c r="R165" s="63">
        <f>G165+P165+Q165</f>
        <v>1683.68</v>
      </c>
      <c r="S165" s="63">
        <f>R165*12</f>
        <v>20204.16</v>
      </c>
      <c r="T165" s="51"/>
      <c r="U165" s="31"/>
      <c r="V165" s="1"/>
    </row>
    <row r="166" spans="1:22" ht="15.75" customHeight="1">
      <c r="A166" s="154">
        <v>2</v>
      </c>
      <c r="B166" s="159" t="s">
        <v>100</v>
      </c>
      <c r="C166" s="63">
        <v>1.5</v>
      </c>
      <c r="D166" s="63">
        <v>0.9</v>
      </c>
      <c r="E166" s="80">
        <v>16</v>
      </c>
      <c r="F166" s="63">
        <v>4916</v>
      </c>
      <c r="G166" s="63">
        <f>D166*F166</f>
        <v>4424.4</v>
      </c>
      <c r="H166" s="63"/>
      <c r="I166" s="63"/>
      <c r="J166" s="63">
        <f>G166*0.3</f>
        <v>1327.32</v>
      </c>
      <c r="K166" s="63"/>
      <c r="L166" s="63"/>
      <c r="M166" s="171"/>
      <c r="N166" s="63"/>
      <c r="O166" s="63">
        <f>G166*0.02</f>
        <v>88.49</v>
      </c>
      <c r="P166" s="63">
        <f>SUM(H166:O166)</f>
        <v>1415.81</v>
      </c>
      <c r="Q166" s="63"/>
      <c r="R166" s="63">
        <f>G166+P166+Q166</f>
        <v>5840.21</v>
      </c>
      <c r="S166" s="63">
        <f>R166*12</f>
        <v>70082.52</v>
      </c>
      <c r="T166" s="51"/>
      <c r="U166" s="31"/>
      <c r="V166" s="150"/>
    </row>
    <row r="167" spans="1:22" ht="15.75" customHeight="1">
      <c r="A167" s="154">
        <v>3</v>
      </c>
      <c r="B167" s="159" t="s">
        <v>27</v>
      </c>
      <c r="C167" s="63">
        <v>1</v>
      </c>
      <c r="D167" s="63">
        <v>0.9</v>
      </c>
      <c r="E167" s="80">
        <v>15</v>
      </c>
      <c r="F167" s="63">
        <v>4546</v>
      </c>
      <c r="G167" s="63">
        <f>D167*F167</f>
        <v>4091.4</v>
      </c>
      <c r="H167" s="63"/>
      <c r="I167" s="63"/>
      <c r="J167" s="63">
        <f>G167*0.3</f>
        <v>1227.42</v>
      </c>
      <c r="K167" s="63"/>
      <c r="L167" s="63"/>
      <c r="M167" s="171"/>
      <c r="N167" s="63"/>
      <c r="O167" s="63"/>
      <c r="P167" s="63">
        <f>SUM(H167:O167)</f>
        <v>1227.42</v>
      </c>
      <c r="Q167" s="63"/>
      <c r="R167" s="63">
        <f>G167+P167+Q167</f>
        <v>5318.82</v>
      </c>
      <c r="S167" s="63">
        <f>R167*12</f>
        <v>63825.84</v>
      </c>
      <c r="T167" s="51"/>
      <c r="U167" s="31"/>
      <c r="V167" s="1"/>
    </row>
    <row r="168" spans="1:22" ht="15.75" customHeight="1">
      <c r="A168" s="144"/>
      <c r="B168" s="164" t="s">
        <v>24</v>
      </c>
      <c r="C168" s="165" t="e">
        <f>SUM(#REF!)</f>
        <v>#REF!</v>
      </c>
      <c r="D168" s="166">
        <f>SUM(D165:D167)</f>
        <v>2.05</v>
      </c>
      <c r="E168" s="165"/>
      <c r="F168" s="166">
        <f aca="true" t="shared" si="58" ref="F168:S168">SUM(F165:F167)</f>
        <v>15876</v>
      </c>
      <c r="G168" s="166">
        <f t="shared" si="58"/>
        <v>10119.3</v>
      </c>
      <c r="H168" s="166">
        <f t="shared" si="58"/>
        <v>0</v>
      </c>
      <c r="I168" s="166">
        <f t="shared" si="58"/>
        <v>0</v>
      </c>
      <c r="J168" s="166">
        <f t="shared" si="58"/>
        <v>2554.74</v>
      </c>
      <c r="K168" s="166">
        <f t="shared" si="58"/>
        <v>0</v>
      </c>
      <c r="L168" s="166">
        <f t="shared" si="58"/>
        <v>0</v>
      </c>
      <c r="M168" s="166">
        <f t="shared" si="58"/>
        <v>0</v>
      </c>
      <c r="N168" s="166">
        <f t="shared" si="58"/>
        <v>48.11</v>
      </c>
      <c r="O168" s="166">
        <f t="shared" si="58"/>
        <v>120.56</v>
      </c>
      <c r="P168" s="166">
        <f t="shared" si="58"/>
        <v>2723.41</v>
      </c>
      <c r="Q168" s="166">
        <f t="shared" si="58"/>
        <v>0</v>
      </c>
      <c r="R168" s="166">
        <f t="shared" si="58"/>
        <v>12842.71</v>
      </c>
      <c r="S168" s="166">
        <f t="shared" si="58"/>
        <v>154112.52</v>
      </c>
      <c r="T168" s="51">
        <f>R168*12</f>
        <v>154112.52</v>
      </c>
      <c r="U168" s="31"/>
      <c r="V168" s="1"/>
    </row>
    <row r="169" spans="1:22" ht="15.75" customHeight="1">
      <c r="A169" s="200" t="s">
        <v>89</v>
      </c>
      <c r="B169" s="201"/>
      <c r="C169" s="201"/>
      <c r="D169" s="201"/>
      <c r="E169" s="201"/>
      <c r="F169" s="201"/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  <c r="T169" s="51"/>
      <c r="U169" s="31"/>
      <c r="V169" s="1"/>
    </row>
    <row r="170" spans="1:22" ht="15.75" customHeight="1">
      <c r="A170" s="154">
        <v>1</v>
      </c>
      <c r="B170" s="159" t="s">
        <v>73</v>
      </c>
      <c r="C170" s="63">
        <v>0.5</v>
      </c>
      <c r="D170" s="63">
        <v>0.5</v>
      </c>
      <c r="E170" s="80">
        <v>20</v>
      </c>
      <c r="F170" s="63">
        <v>6414</v>
      </c>
      <c r="G170" s="63">
        <f>D170*F170</f>
        <v>3207</v>
      </c>
      <c r="H170" s="63"/>
      <c r="I170" s="63"/>
      <c r="J170" s="63"/>
      <c r="K170" s="63"/>
      <c r="L170" s="63"/>
      <c r="M170" s="91"/>
      <c r="N170" s="63">
        <f>G170*0.03</f>
        <v>96.21</v>
      </c>
      <c r="O170" s="63">
        <f>G170*0.02</f>
        <v>64.14</v>
      </c>
      <c r="P170" s="63">
        <f>SUM(H170:O170)</f>
        <v>160.35</v>
      </c>
      <c r="Q170" s="63"/>
      <c r="R170" s="63">
        <f>G170+P170+Q170</f>
        <v>3367.35</v>
      </c>
      <c r="S170" s="63">
        <f>R170*12</f>
        <v>40408.2</v>
      </c>
      <c r="T170" s="51"/>
      <c r="U170" s="31"/>
      <c r="V170" s="1"/>
    </row>
    <row r="171" spans="1:22" ht="15.75" customHeight="1">
      <c r="A171" s="154">
        <v>2</v>
      </c>
      <c r="B171" s="159" t="s">
        <v>100</v>
      </c>
      <c r="C171" s="63">
        <v>2.5</v>
      </c>
      <c r="D171" s="63">
        <v>1.25</v>
      </c>
      <c r="E171" s="80">
        <v>16</v>
      </c>
      <c r="F171" s="63">
        <v>4916</v>
      </c>
      <c r="G171" s="63">
        <f>D171*F171</f>
        <v>6145</v>
      </c>
      <c r="H171" s="63"/>
      <c r="I171" s="63"/>
      <c r="K171" s="63"/>
      <c r="L171" s="63"/>
      <c r="M171" s="171"/>
      <c r="N171" s="63"/>
      <c r="O171" s="63">
        <f>G171*0.02</f>
        <v>122.9</v>
      </c>
      <c r="P171" s="63">
        <f>SUM(H171:O171)</f>
        <v>122.9</v>
      </c>
      <c r="Q171" s="63"/>
      <c r="R171" s="63">
        <f>G171+P171+Q171</f>
        <v>6267.9</v>
      </c>
      <c r="S171" s="63">
        <f>R171*12</f>
        <v>75214.8</v>
      </c>
      <c r="T171" s="51"/>
      <c r="U171" s="31"/>
      <c r="V171" s="1"/>
    </row>
    <row r="172" spans="1:22" ht="15.75" customHeight="1">
      <c r="A172" s="154">
        <v>3</v>
      </c>
      <c r="B172" s="159" t="s">
        <v>30</v>
      </c>
      <c r="C172" s="63">
        <v>1.5</v>
      </c>
      <c r="D172" s="63">
        <v>1</v>
      </c>
      <c r="E172" s="80">
        <v>13</v>
      </c>
      <c r="F172" s="63">
        <v>4000</v>
      </c>
      <c r="G172" s="63">
        <f>D172*F172</f>
        <v>4000</v>
      </c>
      <c r="H172" s="63"/>
      <c r="I172" s="63"/>
      <c r="J172" s="63">
        <f>G172*0.1</f>
        <v>400</v>
      </c>
      <c r="K172" s="63"/>
      <c r="L172" s="63"/>
      <c r="M172" s="171"/>
      <c r="N172" s="63"/>
      <c r="O172" s="63"/>
      <c r="P172" s="63">
        <f>SUM(H172:O172)</f>
        <v>400</v>
      </c>
      <c r="Q172" s="63"/>
      <c r="R172" s="63">
        <f>G172+P172+Q172</f>
        <v>4400</v>
      </c>
      <c r="S172" s="63">
        <f>R172*12</f>
        <v>52800</v>
      </c>
      <c r="T172" s="51"/>
      <c r="U172" s="31"/>
      <c r="V172" s="1"/>
    </row>
    <row r="173" spans="1:22" ht="15.75" customHeight="1">
      <c r="A173" s="144"/>
      <c r="B173" s="164" t="s">
        <v>24</v>
      </c>
      <c r="C173" s="165" t="e">
        <f>SUM(#REF!)</f>
        <v>#REF!</v>
      </c>
      <c r="D173" s="166">
        <f>SUM(D170:D172)</f>
        <v>2.75</v>
      </c>
      <c r="E173" s="165"/>
      <c r="F173" s="166">
        <f aca="true" t="shared" si="59" ref="F173:S173">SUM(F170:F172)</f>
        <v>15330</v>
      </c>
      <c r="G173" s="166">
        <f t="shared" si="59"/>
        <v>13352</v>
      </c>
      <c r="H173" s="166">
        <f t="shared" si="59"/>
        <v>0</v>
      </c>
      <c r="I173" s="166">
        <f t="shared" si="59"/>
        <v>0</v>
      </c>
      <c r="J173" s="166">
        <f t="shared" si="59"/>
        <v>400</v>
      </c>
      <c r="K173" s="166">
        <f t="shared" si="59"/>
        <v>0</v>
      </c>
      <c r="L173" s="166">
        <f t="shared" si="59"/>
        <v>0</v>
      </c>
      <c r="M173" s="166">
        <f t="shared" si="59"/>
        <v>0</v>
      </c>
      <c r="N173" s="166">
        <f t="shared" si="59"/>
        <v>96.21</v>
      </c>
      <c r="O173" s="166">
        <f t="shared" si="59"/>
        <v>187.04</v>
      </c>
      <c r="P173" s="166">
        <f t="shared" si="59"/>
        <v>683.25</v>
      </c>
      <c r="Q173" s="166">
        <f t="shared" si="59"/>
        <v>0</v>
      </c>
      <c r="R173" s="166">
        <f t="shared" si="59"/>
        <v>14035.25</v>
      </c>
      <c r="S173" s="166">
        <f t="shared" si="59"/>
        <v>168423</v>
      </c>
      <c r="T173" s="51">
        <f>R173*12</f>
        <v>168423</v>
      </c>
      <c r="U173" s="31"/>
      <c r="V173" s="1"/>
    </row>
    <row r="174" spans="1:22" ht="15.75" customHeight="1">
      <c r="A174" s="200" t="s">
        <v>57</v>
      </c>
      <c r="B174" s="201"/>
      <c r="C174" s="201"/>
      <c r="D174" s="201"/>
      <c r="E174" s="201"/>
      <c r="F174" s="201"/>
      <c r="G174" s="201"/>
      <c r="H174" s="201"/>
      <c r="I174" s="201"/>
      <c r="J174" s="201"/>
      <c r="K174" s="201"/>
      <c r="L174" s="201"/>
      <c r="M174" s="201"/>
      <c r="N174" s="201"/>
      <c r="O174" s="201"/>
      <c r="P174" s="201"/>
      <c r="Q174" s="201"/>
      <c r="R174" s="201"/>
      <c r="S174" s="201"/>
      <c r="T174" s="51"/>
      <c r="U174" s="31"/>
      <c r="V174" s="1"/>
    </row>
    <row r="175" spans="1:22" ht="15.75" customHeight="1">
      <c r="A175" s="154">
        <v>1</v>
      </c>
      <c r="B175" s="159" t="s">
        <v>73</v>
      </c>
      <c r="C175" s="63">
        <v>0.5</v>
      </c>
      <c r="D175" s="63">
        <v>0.25</v>
      </c>
      <c r="E175" s="80">
        <v>20</v>
      </c>
      <c r="F175" s="63">
        <v>6414</v>
      </c>
      <c r="G175" s="63">
        <f>D175*F175</f>
        <v>1603.5</v>
      </c>
      <c r="H175" s="63"/>
      <c r="I175" s="63"/>
      <c r="J175" s="63"/>
      <c r="K175" s="63"/>
      <c r="L175" s="63"/>
      <c r="M175" s="91"/>
      <c r="N175" s="63">
        <f>G175*0.03</f>
        <v>48.11</v>
      </c>
      <c r="O175" s="63">
        <f>G175*0.02</f>
        <v>32.07</v>
      </c>
      <c r="P175" s="63">
        <f>SUM(H175:O175)</f>
        <v>80.18</v>
      </c>
      <c r="Q175" s="63"/>
      <c r="R175" s="63">
        <f>G175+P175+Q175</f>
        <v>1683.68</v>
      </c>
      <c r="S175" s="63">
        <f>R175*12</f>
        <v>20204.16</v>
      </c>
      <c r="T175" s="51"/>
      <c r="U175" s="31"/>
      <c r="V175" s="1"/>
    </row>
    <row r="176" spans="1:22" ht="15.75" customHeight="1">
      <c r="A176" s="154">
        <v>2</v>
      </c>
      <c r="B176" s="159" t="s">
        <v>100</v>
      </c>
      <c r="C176" s="63">
        <v>2</v>
      </c>
      <c r="D176" s="63">
        <v>1.6</v>
      </c>
      <c r="E176" s="80">
        <v>16</v>
      </c>
      <c r="F176" s="63">
        <v>4916</v>
      </c>
      <c r="G176" s="63">
        <f>D176*F176</f>
        <v>7865.6</v>
      </c>
      <c r="H176" s="63"/>
      <c r="I176" s="63"/>
      <c r="J176" s="63">
        <f>G176*0.2</f>
        <v>1573.12</v>
      </c>
      <c r="K176" s="63"/>
      <c r="L176" s="63"/>
      <c r="M176" s="91"/>
      <c r="N176" s="63"/>
      <c r="O176" s="63">
        <f>G176*0.02</f>
        <v>157.31</v>
      </c>
      <c r="P176" s="63">
        <f>SUM(H176:O176)</f>
        <v>1730.43</v>
      </c>
      <c r="Q176" s="63"/>
      <c r="R176" s="63">
        <f>G176+P176+Q176</f>
        <v>9596.03</v>
      </c>
      <c r="S176" s="63">
        <f>R176*12</f>
        <v>115152.36</v>
      </c>
      <c r="T176" s="51"/>
      <c r="U176" s="31"/>
      <c r="V176" s="1"/>
    </row>
    <row r="177" spans="1:22" ht="15.75" customHeight="1">
      <c r="A177" s="144"/>
      <c r="B177" s="164" t="s">
        <v>24</v>
      </c>
      <c r="C177" s="165" t="e">
        <f>SUM(#REF!)</f>
        <v>#REF!</v>
      </c>
      <c r="D177" s="63">
        <f>SUM(D175:D176)</f>
        <v>1.85</v>
      </c>
      <c r="E177" s="63"/>
      <c r="F177" s="63">
        <f aca="true" t="shared" si="60" ref="F177:S177">SUM(F175:F176)</f>
        <v>11330</v>
      </c>
      <c r="G177" s="63">
        <f t="shared" si="60"/>
        <v>9469.1</v>
      </c>
      <c r="H177" s="63">
        <f t="shared" si="60"/>
        <v>0</v>
      </c>
      <c r="I177" s="63">
        <f t="shared" si="60"/>
        <v>0</v>
      </c>
      <c r="J177" s="63">
        <f t="shared" si="60"/>
        <v>1573.12</v>
      </c>
      <c r="K177" s="63">
        <f t="shared" si="60"/>
        <v>0</v>
      </c>
      <c r="L177" s="63">
        <f t="shared" si="60"/>
        <v>0</v>
      </c>
      <c r="M177" s="63">
        <f t="shared" si="60"/>
        <v>0</v>
      </c>
      <c r="N177" s="63">
        <f t="shared" si="60"/>
        <v>48.11</v>
      </c>
      <c r="O177" s="63">
        <f t="shared" si="60"/>
        <v>189.38</v>
      </c>
      <c r="P177" s="63">
        <f t="shared" si="60"/>
        <v>1810.61</v>
      </c>
      <c r="Q177" s="63">
        <f t="shared" si="60"/>
        <v>0</v>
      </c>
      <c r="R177" s="63">
        <f t="shared" si="60"/>
        <v>11279.71</v>
      </c>
      <c r="S177" s="63">
        <f t="shared" si="60"/>
        <v>135356.52</v>
      </c>
      <c r="T177" s="51">
        <f>R177*12</f>
        <v>135356.52</v>
      </c>
      <c r="U177" s="31"/>
      <c r="V177" s="1"/>
    </row>
    <row r="178" spans="1:22" ht="15.75" customHeight="1">
      <c r="A178" s="198" t="s">
        <v>56</v>
      </c>
      <c r="B178" s="199"/>
      <c r="C178" s="199"/>
      <c r="D178" s="199"/>
      <c r="E178" s="199"/>
      <c r="F178" s="199"/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  <c r="T178" s="51"/>
      <c r="U178" s="31"/>
      <c r="V178" s="1"/>
    </row>
    <row r="179" spans="1:22" ht="15.75" customHeight="1">
      <c r="A179" s="155">
        <v>1</v>
      </c>
      <c r="B179" s="159" t="s">
        <v>73</v>
      </c>
      <c r="C179" s="63">
        <v>0.75</v>
      </c>
      <c r="D179" s="63">
        <v>0.4</v>
      </c>
      <c r="E179" s="80">
        <v>20</v>
      </c>
      <c r="F179" s="63">
        <v>6414</v>
      </c>
      <c r="G179" s="63">
        <f>D179*F179</f>
        <v>2565.6</v>
      </c>
      <c r="H179" s="63"/>
      <c r="I179" s="63"/>
      <c r="J179" s="63"/>
      <c r="K179" s="63"/>
      <c r="L179" s="63"/>
      <c r="M179" s="91"/>
      <c r="N179" s="63">
        <f>G179*0.03</f>
        <v>76.97</v>
      </c>
      <c r="O179" s="63">
        <f>G179*0.02</f>
        <v>51.31</v>
      </c>
      <c r="P179" s="63">
        <f>SUM(H179:O179)</f>
        <v>128.28</v>
      </c>
      <c r="Q179" s="63"/>
      <c r="R179" s="63">
        <f>G179+P179+Q179</f>
        <v>2693.88</v>
      </c>
      <c r="S179" s="63">
        <f>R179*12</f>
        <v>32326.56</v>
      </c>
      <c r="T179" s="51"/>
      <c r="U179" s="31"/>
      <c r="V179" s="1"/>
    </row>
    <row r="180" spans="1:22" ht="15.75" customHeight="1">
      <c r="A180" s="155">
        <v>2</v>
      </c>
      <c r="B180" s="174" t="s">
        <v>122</v>
      </c>
      <c r="C180" s="63">
        <v>0.25</v>
      </c>
      <c r="D180" s="63">
        <v>0.25</v>
      </c>
      <c r="E180" s="80">
        <v>19</v>
      </c>
      <c r="F180" s="63">
        <v>6026</v>
      </c>
      <c r="G180" s="63">
        <f>D180*F180</f>
        <v>1506.5</v>
      </c>
      <c r="H180" s="63"/>
      <c r="I180" s="63"/>
      <c r="J180" s="63"/>
      <c r="K180" s="63"/>
      <c r="L180" s="63"/>
      <c r="M180" s="91"/>
      <c r="N180" s="63">
        <f>G180*0.03</f>
        <v>45.2</v>
      </c>
      <c r="O180" s="63">
        <f>G180*0.02</f>
        <v>30.13</v>
      </c>
      <c r="P180" s="63">
        <f>SUM(H180:O180)</f>
        <v>75.33</v>
      </c>
      <c r="Q180" s="63"/>
      <c r="R180" s="63">
        <f>G180+P180+Q180</f>
        <v>1581.83</v>
      </c>
      <c r="S180" s="63">
        <f>R180*12</f>
        <v>18981.96</v>
      </c>
      <c r="T180" s="51"/>
      <c r="U180" s="31"/>
      <c r="V180" s="1"/>
    </row>
    <row r="181" spans="1:22" ht="15.75" customHeight="1">
      <c r="A181" s="155">
        <v>3</v>
      </c>
      <c r="B181" s="174" t="s">
        <v>28</v>
      </c>
      <c r="C181" s="63">
        <v>2</v>
      </c>
      <c r="D181" s="63">
        <v>1</v>
      </c>
      <c r="E181" s="80">
        <v>13</v>
      </c>
      <c r="F181" s="63">
        <v>4000</v>
      </c>
      <c r="G181" s="63">
        <f>D181*F181</f>
        <v>4000</v>
      </c>
      <c r="H181" s="63"/>
      <c r="I181" s="63"/>
      <c r="J181" s="63">
        <f>G181*0.1</f>
        <v>400</v>
      </c>
      <c r="K181" s="63"/>
      <c r="L181" s="63"/>
      <c r="M181" s="91"/>
      <c r="N181" s="63"/>
      <c r="O181" s="63"/>
      <c r="P181" s="63">
        <f>SUM(H181:O181)</f>
        <v>400</v>
      </c>
      <c r="Q181" s="63"/>
      <c r="R181" s="63">
        <f>G181+P181+Q181</f>
        <v>4400</v>
      </c>
      <c r="S181" s="63">
        <f>R181*12</f>
        <v>52800</v>
      </c>
      <c r="T181" s="51"/>
      <c r="U181" s="31"/>
      <c r="V181" s="1"/>
    </row>
    <row r="182" spans="1:22" ht="15.75" customHeight="1">
      <c r="A182" s="155">
        <v>4</v>
      </c>
      <c r="B182" s="174" t="s">
        <v>23</v>
      </c>
      <c r="C182" s="63">
        <v>5</v>
      </c>
      <c r="D182" s="63">
        <v>1.8</v>
      </c>
      <c r="E182" s="80">
        <v>13</v>
      </c>
      <c r="F182" s="63">
        <v>4000</v>
      </c>
      <c r="G182" s="63">
        <f>D182*F182</f>
        <v>7200</v>
      </c>
      <c r="H182" s="63"/>
      <c r="I182" s="63"/>
      <c r="J182" s="63">
        <f>G182*0.1</f>
        <v>720</v>
      </c>
      <c r="K182" s="63"/>
      <c r="L182" s="63"/>
      <c r="M182" s="171"/>
      <c r="N182" s="63"/>
      <c r="O182" s="63"/>
      <c r="P182" s="63">
        <f>SUM(H182:O182)</f>
        <v>720</v>
      </c>
      <c r="Q182" s="63"/>
      <c r="R182" s="63">
        <f>G182+P182+Q182</f>
        <v>7920</v>
      </c>
      <c r="S182" s="63">
        <f>R182*12</f>
        <v>95040</v>
      </c>
      <c r="T182" s="51"/>
      <c r="U182" s="31"/>
      <c r="V182" s="1"/>
    </row>
    <row r="183" spans="1:22" ht="15.75" customHeight="1">
      <c r="A183" s="144"/>
      <c r="B183" s="164" t="s">
        <v>24</v>
      </c>
      <c r="C183" s="175" t="e">
        <f>SUM(#REF!)</f>
        <v>#REF!</v>
      </c>
      <c r="D183" s="63">
        <f>SUM(D179:D182)</f>
        <v>3.45</v>
      </c>
      <c r="E183" s="80"/>
      <c r="F183" s="63">
        <f aca="true" t="shared" si="61" ref="F183:S183">SUM(F179:F182)</f>
        <v>20440</v>
      </c>
      <c r="G183" s="63">
        <f t="shared" si="61"/>
        <v>15272.1</v>
      </c>
      <c r="H183" s="63">
        <f t="shared" si="61"/>
        <v>0</v>
      </c>
      <c r="I183" s="63">
        <f t="shared" si="61"/>
        <v>0</v>
      </c>
      <c r="J183" s="63">
        <f t="shared" si="61"/>
        <v>1120</v>
      </c>
      <c r="K183" s="63">
        <f t="shared" si="61"/>
        <v>0</v>
      </c>
      <c r="L183" s="63">
        <f t="shared" si="61"/>
        <v>0</v>
      </c>
      <c r="M183" s="63">
        <f t="shared" si="61"/>
        <v>0</v>
      </c>
      <c r="N183" s="63">
        <f t="shared" si="61"/>
        <v>122.17</v>
      </c>
      <c r="O183" s="63">
        <f t="shared" si="61"/>
        <v>81.44</v>
      </c>
      <c r="P183" s="63">
        <f t="shared" si="61"/>
        <v>1323.61</v>
      </c>
      <c r="Q183" s="63">
        <f t="shared" si="61"/>
        <v>0</v>
      </c>
      <c r="R183" s="63">
        <f t="shared" si="61"/>
        <v>16595.71</v>
      </c>
      <c r="S183" s="63">
        <f t="shared" si="61"/>
        <v>199148.52</v>
      </c>
      <c r="T183" s="51">
        <f>R183*12</f>
        <v>199148.52</v>
      </c>
      <c r="U183" s="31"/>
      <c r="V183" s="1"/>
    </row>
    <row r="184" spans="1:22" ht="16.5" customHeight="1">
      <c r="A184" s="198" t="s">
        <v>136</v>
      </c>
      <c r="B184" s="199"/>
      <c r="C184" s="199"/>
      <c r="D184" s="199"/>
      <c r="E184" s="199"/>
      <c r="F184" s="199"/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  <c r="T184" s="51"/>
      <c r="U184" s="31"/>
      <c r="V184" s="1"/>
    </row>
    <row r="185" spans="1:22" ht="15.75" customHeight="1">
      <c r="A185" s="155">
        <v>1</v>
      </c>
      <c r="B185" s="159" t="s">
        <v>73</v>
      </c>
      <c r="C185" s="63">
        <v>0.75</v>
      </c>
      <c r="D185" s="63">
        <v>0.25</v>
      </c>
      <c r="E185" s="80">
        <v>20</v>
      </c>
      <c r="F185" s="63">
        <v>6414</v>
      </c>
      <c r="G185" s="63">
        <f aca="true" t="shared" si="62" ref="G185:G190">D185*F185</f>
        <v>1603.5</v>
      </c>
      <c r="H185" s="63"/>
      <c r="I185" s="63"/>
      <c r="J185" s="63"/>
      <c r="K185" s="63"/>
      <c r="L185" s="63"/>
      <c r="M185" s="91"/>
      <c r="N185" s="63">
        <f>G185*0.03</f>
        <v>48.11</v>
      </c>
      <c r="O185" s="63">
        <f>G185*0.02</f>
        <v>32.07</v>
      </c>
      <c r="P185" s="63">
        <f aca="true" t="shared" si="63" ref="P185:P190">SUM(H185:O185)</f>
        <v>80.18</v>
      </c>
      <c r="Q185" s="63"/>
      <c r="R185" s="63">
        <f aca="true" t="shared" si="64" ref="R185:R190">G185+P185+Q185</f>
        <v>1683.68</v>
      </c>
      <c r="S185" s="63">
        <f aca="true" t="shared" si="65" ref="S185:S190">R185*12</f>
        <v>20204.16</v>
      </c>
      <c r="T185" s="51"/>
      <c r="U185" s="31"/>
      <c r="V185" s="1"/>
    </row>
    <row r="186" spans="1:22" ht="16.5" customHeight="1">
      <c r="A186" s="155">
        <v>2</v>
      </c>
      <c r="B186" s="161" t="s">
        <v>74</v>
      </c>
      <c r="C186" s="63">
        <v>1</v>
      </c>
      <c r="D186" s="63">
        <v>1</v>
      </c>
      <c r="E186" s="146">
        <v>19</v>
      </c>
      <c r="F186" s="63">
        <v>6026</v>
      </c>
      <c r="G186" s="63">
        <f t="shared" si="62"/>
        <v>6026</v>
      </c>
      <c r="H186" s="146"/>
      <c r="I186" s="146"/>
      <c r="J186" s="146"/>
      <c r="K186" s="146"/>
      <c r="L186" s="146"/>
      <c r="M186" s="146"/>
      <c r="N186" s="63"/>
      <c r="O186" s="63">
        <f>G186*0.02</f>
        <v>120.52</v>
      </c>
      <c r="P186" s="63">
        <f t="shared" si="63"/>
        <v>120.52</v>
      </c>
      <c r="Q186" s="63"/>
      <c r="R186" s="63">
        <f t="shared" si="64"/>
        <v>6146.52</v>
      </c>
      <c r="S186" s="63">
        <f t="shared" si="65"/>
        <v>73758.24</v>
      </c>
      <c r="T186" s="51"/>
      <c r="U186" s="31"/>
      <c r="V186" s="1"/>
    </row>
    <row r="187" spans="1:22" ht="16.5" customHeight="1">
      <c r="A187" s="155">
        <v>3</v>
      </c>
      <c r="B187" s="159" t="s">
        <v>100</v>
      </c>
      <c r="C187" s="63">
        <v>1</v>
      </c>
      <c r="D187" s="63">
        <v>0.25</v>
      </c>
      <c r="E187" s="80">
        <v>16</v>
      </c>
      <c r="F187" s="63">
        <v>4916</v>
      </c>
      <c r="G187" s="63">
        <f t="shared" si="62"/>
        <v>1229</v>
      </c>
      <c r="H187" s="146"/>
      <c r="I187" s="146"/>
      <c r="J187" s="146"/>
      <c r="K187" s="146"/>
      <c r="L187" s="146"/>
      <c r="M187" s="63"/>
      <c r="N187" s="63"/>
      <c r="O187" s="63">
        <f>G187*0.02</f>
        <v>24.58</v>
      </c>
      <c r="P187" s="63">
        <f t="shared" si="63"/>
        <v>24.58</v>
      </c>
      <c r="Q187" s="63"/>
      <c r="R187" s="63">
        <f t="shared" si="64"/>
        <v>1253.58</v>
      </c>
      <c r="S187" s="63">
        <f t="shared" si="65"/>
        <v>15042.96</v>
      </c>
      <c r="T187" s="51"/>
      <c r="U187" s="31"/>
      <c r="V187" s="1"/>
    </row>
    <row r="188" spans="1:22" ht="16.5" customHeight="1">
      <c r="A188" s="155">
        <v>4</v>
      </c>
      <c r="B188" s="159" t="s">
        <v>75</v>
      </c>
      <c r="C188" s="63">
        <v>1.5</v>
      </c>
      <c r="D188" s="63">
        <v>0.25</v>
      </c>
      <c r="E188" s="80">
        <v>15</v>
      </c>
      <c r="F188" s="63">
        <v>4546</v>
      </c>
      <c r="G188" s="63">
        <f t="shared" si="62"/>
        <v>1136.5</v>
      </c>
      <c r="H188" s="146"/>
      <c r="I188" s="146"/>
      <c r="J188" s="146"/>
      <c r="K188" s="146"/>
      <c r="L188" s="146"/>
      <c r="M188" s="146"/>
      <c r="N188" s="63"/>
      <c r="O188" s="63">
        <f>G188*0.02</f>
        <v>22.73</v>
      </c>
      <c r="P188" s="63">
        <f t="shared" si="63"/>
        <v>22.73</v>
      </c>
      <c r="Q188" s="63"/>
      <c r="R188" s="63">
        <f t="shared" si="64"/>
        <v>1159.23</v>
      </c>
      <c r="S188" s="63">
        <f t="shared" si="65"/>
        <v>13910.76</v>
      </c>
      <c r="T188" s="51"/>
      <c r="U188" s="31"/>
      <c r="V188" s="1"/>
    </row>
    <row r="189" spans="1:22" ht="16.5" customHeight="1">
      <c r="A189" s="155">
        <v>5</v>
      </c>
      <c r="B189" s="161" t="s">
        <v>30</v>
      </c>
      <c r="C189" s="63">
        <v>0.51</v>
      </c>
      <c r="D189" s="63">
        <v>0.8</v>
      </c>
      <c r="E189" s="146">
        <v>13</v>
      </c>
      <c r="F189" s="63">
        <v>4000</v>
      </c>
      <c r="G189" s="63">
        <f t="shared" si="62"/>
        <v>3200</v>
      </c>
      <c r="H189" s="146"/>
      <c r="I189" s="146"/>
      <c r="J189" s="146"/>
      <c r="K189" s="146"/>
      <c r="L189" s="146"/>
      <c r="M189" s="146"/>
      <c r="N189" s="63"/>
      <c r="O189" s="63"/>
      <c r="P189" s="63">
        <f t="shared" si="63"/>
        <v>0</v>
      </c>
      <c r="Q189" s="63"/>
      <c r="R189" s="63">
        <f t="shared" si="64"/>
        <v>3200</v>
      </c>
      <c r="S189" s="63">
        <f t="shared" si="65"/>
        <v>38400</v>
      </c>
      <c r="T189" s="51"/>
      <c r="U189" s="31"/>
      <c r="V189" s="1"/>
    </row>
    <row r="190" spans="1:22" ht="16.5" customHeight="1">
      <c r="A190" s="155">
        <v>6</v>
      </c>
      <c r="B190" s="161" t="s">
        <v>49</v>
      </c>
      <c r="C190" s="63">
        <v>0.25</v>
      </c>
      <c r="D190" s="63">
        <v>0.4</v>
      </c>
      <c r="E190" s="146">
        <v>9</v>
      </c>
      <c r="F190" s="63">
        <v>3048</v>
      </c>
      <c r="G190" s="63">
        <f t="shared" si="62"/>
        <v>1219.2</v>
      </c>
      <c r="H190" s="146"/>
      <c r="I190" s="146"/>
      <c r="J190" s="146"/>
      <c r="K190" s="146"/>
      <c r="L190" s="146"/>
      <c r="M190" s="146"/>
      <c r="N190" s="63"/>
      <c r="O190" s="63"/>
      <c r="P190" s="63">
        <f t="shared" si="63"/>
        <v>0</v>
      </c>
      <c r="Q190" s="63">
        <f>(3723-F190)*D190</f>
        <v>270</v>
      </c>
      <c r="R190" s="63">
        <f t="shared" si="64"/>
        <v>1489.2</v>
      </c>
      <c r="S190" s="63">
        <f t="shared" si="65"/>
        <v>17870.4</v>
      </c>
      <c r="T190" s="51"/>
      <c r="U190" s="31"/>
      <c r="V190" s="1"/>
    </row>
    <row r="191" spans="1:22" ht="16.5" customHeight="1">
      <c r="A191" s="144"/>
      <c r="B191" s="164" t="s">
        <v>24</v>
      </c>
      <c r="C191" s="165" t="e">
        <f>SUM(#REF!)</f>
        <v>#REF!</v>
      </c>
      <c r="D191" s="166">
        <f>SUM(D185:D190)</f>
        <v>2.95</v>
      </c>
      <c r="E191" s="165"/>
      <c r="F191" s="166">
        <f aca="true" t="shared" si="66" ref="F191:S191">SUM(F185:F190)</f>
        <v>28950</v>
      </c>
      <c r="G191" s="166">
        <f t="shared" si="66"/>
        <v>14414.2</v>
      </c>
      <c r="H191" s="166">
        <f t="shared" si="66"/>
        <v>0</v>
      </c>
      <c r="I191" s="166">
        <f t="shared" si="66"/>
        <v>0</v>
      </c>
      <c r="J191" s="166">
        <f t="shared" si="66"/>
        <v>0</v>
      </c>
      <c r="K191" s="166">
        <f t="shared" si="66"/>
        <v>0</v>
      </c>
      <c r="L191" s="166">
        <f t="shared" si="66"/>
        <v>0</v>
      </c>
      <c r="M191" s="166">
        <f t="shared" si="66"/>
        <v>0</v>
      </c>
      <c r="N191" s="166">
        <f t="shared" si="66"/>
        <v>48.11</v>
      </c>
      <c r="O191" s="166">
        <f t="shared" si="66"/>
        <v>199.9</v>
      </c>
      <c r="P191" s="166">
        <f t="shared" si="66"/>
        <v>248.01</v>
      </c>
      <c r="Q191" s="166">
        <f t="shared" si="66"/>
        <v>270</v>
      </c>
      <c r="R191" s="166">
        <f t="shared" si="66"/>
        <v>14932.21</v>
      </c>
      <c r="S191" s="166">
        <f t="shared" si="66"/>
        <v>179186.52</v>
      </c>
      <c r="T191" s="51">
        <f>R191*12</f>
        <v>179186.52</v>
      </c>
      <c r="U191" s="31"/>
      <c r="V191" s="1"/>
    </row>
    <row r="192" spans="1:22" ht="16.5" customHeight="1">
      <c r="A192" s="198" t="s">
        <v>114</v>
      </c>
      <c r="B192" s="199"/>
      <c r="C192" s="199"/>
      <c r="D192" s="199"/>
      <c r="E192" s="199"/>
      <c r="F192" s="199"/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  <c r="T192" s="51"/>
      <c r="U192" s="31"/>
      <c r="V192" s="1"/>
    </row>
    <row r="193" spans="1:22" ht="16.5" customHeight="1">
      <c r="A193" s="155">
        <v>1</v>
      </c>
      <c r="B193" s="161" t="s">
        <v>73</v>
      </c>
      <c r="C193" s="146">
        <v>0.5</v>
      </c>
      <c r="D193" s="63">
        <v>0.5</v>
      </c>
      <c r="E193" s="146">
        <v>20</v>
      </c>
      <c r="F193" s="63">
        <v>6414</v>
      </c>
      <c r="G193" s="63">
        <f aca="true" t="shared" si="67" ref="G193:G199">D193*F193</f>
        <v>3207</v>
      </c>
      <c r="H193" s="146"/>
      <c r="I193" s="146"/>
      <c r="J193" s="146"/>
      <c r="K193" s="146"/>
      <c r="L193" s="146"/>
      <c r="M193" s="146"/>
      <c r="N193" s="63">
        <f>G193*0.03</f>
        <v>96.21</v>
      </c>
      <c r="O193" s="63">
        <f>G193*0.02</f>
        <v>64.14</v>
      </c>
      <c r="P193" s="63">
        <f aca="true" t="shared" si="68" ref="P193:P199">SUM(H193:O193)</f>
        <v>160.35</v>
      </c>
      <c r="Q193" s="63"/>
      <c r="R193" s="146">
        <f aca="true" t="shared" si="69" ref="R193:R199">G193+P193+Q193</f>
        <v>3367.35</v>
      </c>
      <c r="S193" s="146">
        <f aca="true" t="shared" si="70" ref="S193:S199">R193*12</f>
        <v>40408.2</v>
      </c>
      <c r="T193" s="51"/>
      <c r="U193" s="31"/>
      <c r="V193" s="1"/>
    </row>
    <row r="194" spans="1:22" ht="16.5" customHeight="1">
      <c r="A194" s="155">
        <v>2</v>
      </c>
      <c r="B194" s="161" t="s">
        <v>74</v>
      </c>
      <c r="C194" s="63">
        <v>3</v>
      </c>
      <c r="D194" s="63">
        <v>2</v>
      </c>
      <c r="E194" s="146">
        <v>19</v>
      </c>
      <c r="F194" s="63">
        <v>6026</v>
      </c>
      <c r="G194" s="63">
        <f>D194*F194</f>
        <v>12052</v>
      </c>
      <c r="H194" s="146"/>
      <c r="I194" s="146"/>
      <c r="J194" s="146">
        <f>G194*0.1</f>
        <v>1205.2</v>
      </c>
      <c r="K194" s="146"/>
      <c r="L194" s="146"/>
      <c r="M194" s="146"/>
      <c r="N194" s="63"/>
      <c r="O194" s="63">
        <f>G194*0.02</f>
        <v>241.04</v>
      </c>
      <c r="P194" s="63">
        <f t="shared" si="68"/>
        <v>1446.24</v>
      </c>
      <c r="Q194" s="63"/>
      <c r="R194" s="63">
        <f>G194+P194+Q194</f>
        <v>13498.24</v>
      </c>
      <c r="S194" s="63">
        <f>R194*12</f>
        <v>161978.88</v>
      </c>
      <c r="T194" s="51"/>
      <c r="U194" s="31"/>
      <c r="V194" s="1"/>
    </row>
    <row r="195" spans="1:22" ht="16.5" customHeight="1">
      <c r="A195" s="155">
        <v>3</v>
      </c>
      <c r="B195" s="161" t="s">
        <v>74</v>
      </c>
      <c r="C195" s="63">
        <v>3</v>
      </c>
      <c r="D195" s="63">
        <v>0.5</v>
      </c>
      <c r="E195" s="146">
        <v>19</v>
      </c>
      <c r="F195" s="63">
        <v>6026</v>
      </c>
      <c r="G195" s="63">
        <f>D195*F195</f>
        <v>3013</v>
      </c>
      <c r="H195" s="146"/>
      <c r="I195" s="146"/>
      <c r="J195" s="146"/>
      <c r="K195" s="146"/>
      <c r="L195" s="146"/>
      <c r="M195" s="146"/>
      <c r="N195" s="63">
        <f>G195*0.03</f>
        <v>90.39</v>
      </c>
      <c r="O195" s="63">
        <f>G195*0.02</f>
        <v>60.26</v>
      </c>
      <c r="P195" s="63">
        <f t="shared" si="68"/>
        <v>150.65</v>
      </c>
      <c r="Q195" s="63"/>
      <c r="R195" s="63">
        <f>G195+P195+Q195</f>
        <v>3163.65</v>
      </c>
      <c r="S195" s="63">
        <f>R195*12</f>
        <v>37963.8</v>
      </c>
      <c r="T195" s="51"/>
      <c r="U195" s="31"/>
      <c r="V195" s="1"/>
    </row>
    <row r="196" spans="1:22" ht="16.5" customHeight="1">
      <c r="A196" s="155">
        <v>4</v>
      </c>
      <c r="B196" s="161" t="s">
        <v>27</v>
      </c>
      <c r="C196" s="63">
        <v>1</v>
      </c>
      <c r="D196" s="63">
        <v>2.75</v>
      </c>
      <c r="E196" s="146">
        <v>15</v>
      </c>
      <c r="F196" s="63">
        <v>4546</v>
      </c>
      <c r="G196" s="63">
        <f t="shared" si="67"/>
        <v>12501.5</v>
      </c>
      <c r="H196" s="146"/>
      <c r="I196" s="146"/>
      <c r="J196" s="146">
        <f>G196*0.1</f>
        <v>1250.15</v>
      </c>
      <c r="K196" s="146"/>
      <c r="L196" s="146"/>
      <c r="M196" s="63"/>
      <c r="N196" s="63"/>
      <c r="O196" s="63"/>
      <c r="P196" s="63">
        <f t="shared" si="68"/>
        <v>1250.15</v>
      </c>
      <c r="Q196" s="63"/>
      <c r="R196" s="63">
        <f t="shared" si="69"/>
        <v>13751.65</v>
      </c>
      <c r="S196" s="63">
        <f t="shared" si="70"/>
        <v>165019.8</v>
      </c>
      <c r="T196" s="51"/>
      <c r="U196" s="31"/>
      <c r="V196" s="1"/>
    </row>
    <row r="197" spans="1:22" ht="16.5" customHeight="1">
      <c r="A197" s="155">
        <v>5</v>
      </c>
      <c r="B197" s="161" t="s">
        <v>100</v>
      </c>
      <c r="C197" s="63">
        <v>2</v>
      </c>
      <c r="D197" s="63">
        <v>1</v>
      </c>
      <c r="E197" s="146">
        <v>16</v>
      </c>
      <c r="F197" s="63">
        <v>4916</v>
      </c>
      <c r="G197" s="63">
        <f t="shared" si="67"/>
        <v>4916</v>
      </c>
      <c r="H197" s="146"/>
      <c r="I197" s="146"/>
      <c r="J197" s="146"/>
      <c r="K197" s="146"/>
      <c r="L197" s="146"/>
      <c r="M197" s="63"/>
      <c r="N197" s="63">
        <f>G197*0.03</f>
        <v>147.48</v>
      </c>
      <c r="O197" s="63">
        <f>G197*0.02</f>
        <v>98.32</v>
      </c>
      <c r="P197" s="63">
        <f t="shared" si="68"/>
        <v>245.8</v>
      </c>
      <c r="Q197" s="63"/>
      <c r="R197" s="63">
        <f t="shared" si="69"/>
        <v>5161.8</v>
      </c>
      <c r="S197" s="63">
        <f t="shared" si="70"/>
        <v>61941.6</v>
      </c>
      <c r="T197" s="51"/>
      <c r="U197" s="31"/>
      <c r="V197" s="1"/>
    </row>
    <row r="198" spans="1:22" ht="16.5" customHeight="1">
      <c r="A198" s="155">
        <v>6</v>
      </c>
      <c r="B198" s="161" t="s">
        <v>26</v>
      </c>
      <c r="C198" s="63">
        <v>1</v>
      </c>
      <c r="D198" s="63">
        <v>1</v>
      </c>
      <c r="E198" s="146">
        <v>14</v>
      </c>
      <c r="F198" s="63">
        <v>4264</v>
      </c>
      <c r="G198" s="63">
        <f t="shared" si="67"/>
        <v>4264</v>
      </c>
      <c r="H198" s="146"/>
      <c r="I198" s="146"/>
      <c r="J198" s="146"/>
      <c r="K198" s="146"/>
      <c r="L198" s="146"/>
      <c r="M198" s="146"/>
      <c r="N198" s="63"/>
      <c r="O198" s="63"/>
      <c r="P198" s="63">
        <f t="shared" si="68"/>
        <v>0</v>
      </c>
      <c r="Q198" s="63"/>
      <c r="R198" s="63">
        <f t="shared" si="69"/>
        <v>4264</v>
      </c>
      <c r="S198" s="63">
        <f t="shared" si="70"/>
        <v>51168</v>
      </c>
      <c r="T198" s="51"/>
      <c r="U198" s="31"/>
      <c r="V198" s="1"/>
    </row>
    <row r="199" spans="1:22" ht="15.75" customHeight="1">
      <c r="A199" s="155">
        <v>7</v>
      </c>
      <c r="B199" s="174" t="s">
        <v>28</v>
      </c>
      <c r="C199" s="63">
        <v>0.5</v>
      </c>
      <c r="D199" s="63">
        <v>0.5</v>
      </c>
      <c r="E199" s="80">
        <v>13</v>
      </c>
      <c r="F199" s="63">
        <v>4000</v>
      </c>
      <c r="G199" s="63">
        <f t="shared" si="67"/>
        <v>2000</v>
      </c>
      <c r="H199" s="63"/>
      <c r="I199" s="63"/>
      <c r="J199" s="63"/>
      <c r="K199" s="63"/>
      <c r="L199" s="63"/>
      <c r="M199" s="91"/>
      <c r="N199" s="63"/>
      <c r="O199" s="63"/>
      <c r="P199" s="63">
        <f t="shared" si="68"/>
        <v>0</v>
      </c>
      <c r="Q199" s="63"/>
      <c r="R199" s="63">
        <f t="shared" si="69"/>
        <v>2000</v>
      </c>
      <c r="S199" s="63">
        <f t="shared" si="70"/>
        <v>24000</v>
      </c>
      <c r="T199" s="51"/>
      <c r="U199" s="31"/>
      <c r="V199" s="1"/>
    </row>
    <row r="200" spans="1:22" ht="16.5" customHeight="1">
      <c r="A200" s="144"/>
      <c r="B200" s="164" t="s">
        <v>24</v>
      </c>
      <c r="C200" s="165" t="e">
        <f>SUM(#REF!)</f>
        <v>#REF!</v>
      </c>
      <c r="D200" s="63">
        <f>SUM(D193:D199)</f>
        <v>8.25</v>
      </c>
      <c r="E200" s="63"/>
      <c r="F200" s="63">
        <f aca="true" t="shared" si="71" ref="F200:S200">SUM(F193:F199)</f>
        <v>36192</v>
      </c>
      <c r="G200" s="63">
        <f t="shared" si="71"/>
        <v>41953.5</v>
      </c>
      <c r="H200" s="63">
        <f t="shared" si="71"/>
        <v>0</v>
      </c>
      <c r="I200" s="63">
        <f t="shared" si="71"/>
        <v>0</v>
      </c>
      <c r="J200" s="63">
        <f t="shared" si="71"/>
        <v>2455.35</v>
      </c>
      <c r="K200" s="63">
        <f t="shared" si="71"/>
        <v>0</v>
      </c>
      <c r="L200" s="63">
        <f t="shared" si="71"/>
        <v>0</v>
      </c>
      <c r="M200" s="63">
        <f t="shared" si="71"/>
        <v>0</v>
      </c>
      <c r="N200" s="63">
        <f t="shared" si="71"/>
        <v>334.08</v>
      </c>
      <c r="O200" s="63">
        <f t="shared" si="71"/>
        <v>463.76</v>
      </c>
      <c r="P200" s="63">
        <f t="shared" si="71"/>
        <v>3253.19</v>
      </c>
      <c r="Q200" s="63">
        <f t="shared" si="71"/>
        <v>0</v>
      </c>
      <c r="R200" s="63">
        <f t="shared" si="71"/>
        <v>45206.69</v>
      </c>
      <c r="S200" s="63">
        <f t="shared" si="71"/>
        <v>542480.28</v>
      </c>
      <c r="T200" s="51">
        <f>R200*12</f>
        <v>542480.28</v>
      </c>
      <c r="U200" s="33"/>
      <c r="V200" s="1"/>
    </row>
    <row r="201" spans="1:22" ht="19.5" customHeight="1">
      <c r="A201" s="185"/>
      <c r="B201" s="186" t="s">
        <v>115</v>
      </c>
      <c r="C201" s="187" t="e">
        <f>C55+#REF!+C65+C95+C103+#REF!+#REF!+#REF!+#REF!+C137+C147+C154+C173+C177+#REF!+C183+#REF!+#REF!+#REF!+#REF!+#REF!+#REF!+C83+C75</f>
        <v>#REF!</v>
      </c>
      <c r="D201" s="187">
        <f aca="true" t="shared" si="72" ref="D201:I201">D26+D34+D42+D46+D50+D55+D65+D75+D83+D95+D103+D116+D122+D129+D137+D147+D154+D173+D177+D183+D191+D200+D168+D163+D112</f>
        <v>124.05</v>
      </c>
      <c r="E201" s="187">
        <f>E26+E34+E42+E46+E50+E55+E65+E75+E83+E95+E103+E116+E122+E129+E137+E147+E154+E173+E177+E183+E191</f>
        <v>0</v>
      </c>
      <c r="F201" s="187">
        <f t="shared" si="72"/>
        <v>579067</v>
      </c>
      <c r="G201" s="187">
        <f t="shared" si="72"/>
        <v>577973.16</v>
      </c>
      <c r="H201" s="187">
        <f t="shared" si="72"/>
        <v>0</v>
      </c>
      <c r="I201" s="187">
        <f t="shared" si="72"/>
        <v>0</v>
      </c>
      <c r="J201" s="187">
        <f>J26+J34+J42+J46+J50+J55+J65+J75+J83+J95+J103+J116+J122+J129+J137+J147+J154+J173+J177+J183+J191+J200+J168+J163+J112</f>
        <v>36940.52</v>
      </c>
      <c r="K201" s="187">
        <f aca="true" t="shared" si="73" ref="K201:S201">K26+K34+K42+K46+K50+K55+K65+K75+K83+K95+K103+K116+K122+K129+K137+K147+K154+K173+K177+K183+K191+K200+K168+K163+K112</f>
        <v>1244.85</v>
      </c>
      <c r="L201" s="187">
        <f t="shared" si="73"/>
        <v>0</v>
      </c>
      <c r="M201" s="187">
        <f t="shared" si="73"/>
        <v>0</v>
      </c>
      <c r="N201" s="187">
        <f t="shared" si="73"/>
        <v>7650.46</v>
      </c>
      <c r="O201" s="187">
        <f t="shared" si="73"/>
        <v>8295.16</v>
      </c>
      <c r="P201" s="187">
        <f t="shared" si="73"/>
        <v>54130.99</v>
      </c>
      <c r="Q201" s="187">
        <f t="shared" si="73"/>
        <v>10894.5</v>
      </c>
      <c r="R201" s="187">
        <f t="shared" si="73"/>
        <v>642998.65</v>
      </c>
      <c r="S201" s="187">
        <f t="shared" si="73"/>
        <v>7715983.8</v>
      </c>
      <c r="T201" s="52">
        <f>S201</f>
        <v>7715983.8</v>
      </c>
      <c r="U201" s="33"/>
      <c r="V201" s="160"/>
    </row>
    <row r="202" spans="1:22" ht="15.75" customHeight="1">
      <c r="A202" s="212" t="s">
        <v>66</v>
      </c>
      <c r="B202" s="213"/>
      <c r="C202" s="213"/>
      <c r="D202" s="213"/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4"/>
      <c r="T202" s="51"/>
      <c r="U202" s="31"/>
      <c r="V202" s="160"/>
    </row>
    <row r="203" spans="1:22" ht="15.75" customHeight="1">
      <c r="A203" s="202" t="s">
        <v>145</v>
      </c>
      <c r="B203" s="202"/>
      <c r="C203" s="202"/>
      <c r="D203" s="202"/>
      <c r="E203" s="202"/>
      <c r="F203" s="202"/>
      <c r="G203" s="202"/>
      <c r="H203" s="202"/>
      <c r="I203" s="202"/>
      <c r="J203" s="202"/>
      <c r="K203" s="202"/>
      <c r="L203" s="202"/>
      <c r="M203" s="202"/>
      <c r="N203" s="202"/>
      <c r="O203" s="202"/>
      <c r="P203" s="202"/>
      <c r="Q203" s="202"/>
      <c r="R203" s="202"/>
      <c r="S203" s="54"/>
      <c r="T203" s="51"/>
      <c r="U203" s="31"/>
      <c r="V203" s="1"/>
    </row>
    <row r="204" spans="1:22" ht="15.75" customHeight="1">
      <c r="A204" s="200" t="s">
        <v>29</v>
      </c>
      <c r="B204" s="211"/>
      <c r="C204" s="211"/>
      <c r="D204" s="211"/>
      <c r="E204" s="211"/>
      <c r="F204" s="211"/>
      <c r="G204" s="211"/>
      <c r="H204" s="211"/>
      <c r="I204" s="211"/>
      <c r="J204" s="211"/>
      <c r="K204" s="211"/>
      <c r="L204" s="211"/>
      <c r="M204" s="211"/>
      <c r="N204" s="211"/>
      <c r="O204" s="211"/>
      <c r="P204" s="211"/>
      <c r="Q204" s="211"/>
      <c r="R204" s="211"/>
      <c r="S204" s="156"/>
      <c r="T204" s="51"/>
      <c r="U204" s="31"/>
      <c r="V204" s="1"/>
    </row>
    <row r="205" spans="1:22" ht="15.75" customHeight="1">
      <c r="A205" s="154">
        <v>1</v>
      </c>
      <c r="B205" s="159" t="s">
        <v>148</v>
      </c>
      <c r="C205" s="80">
        <v>0.5</v>
      </c>
      <c r="D205" s="63">
        <v>0.6</v>
      </c>
      <c r="E205" s="80">
        <v>20</v>
      </c>
      <c r="F205" s="63">
        <v>6414</v>
      </c>
      <c r="G205" s="63">
        <f>D205*F205</f>
        <v>3848.4</v>
      </c>
      <c r="H205" s="63"/>
      <c r="I205" s="63"/>
      <c r="J205" s="63">
        <f>G205*0.1</f>
        <v>384.84</v>
      </c>
      <c r="K205" s="63"/>
      <c r="L205" s="63"/>
      <c r="M205" s="63"/>
      <c r="N205" s="63">
        <f>G205*0.03</f>
        <v>115.45</v>
      </c>
      <c r="O205" s="63">
        <f>G205*0.02</f>
        <v>76.97</v>
      </c>
      <c r="P205" s="77">
        <f>SUM(I205:O205)</f>
        <v>577.26</v>
      </c>
      <c r="Q205" s="63"/>
      <c r="R205" s="63">
        <f>G205+P205+Q205</f>
        <v>4425.66</v>
      </c>
      <c r="S205" s="63">
        <f>R205*12</f>
        <v>53107.92</v>
      </c>
      <c r="T205" s="51"/>
      <c r="U205" s="31"/>
      <c r="V205" s="1"/>
    </row>
    <row r="206" spans="1:22" ht="15.75" customHeight="1">
      <c r="A206" s="144"/>
      <c r="B206" s="164" t="s">
        <v>24</v>
      </c>
      <c r="C206" s="165">
        <f>SUM(C205:C205)</f>
        <v>0.5</v>
      </c>
      <c r="D206" s="166">
        <f>SUM(D205:D205)</f>
        <v>0.6</v>
      </c>
      <c r="E206" s="165"/>
      <c r="F206" s="63">
        <f aca="true" t="shared" si="74" ref="F206:P206">SUM(F205)</f>
        <v>6414</v>
      </c>
      <c r="G206" s="63">
        <f t="shared" si="74"/>
        <v>3848.4</v>
      </c>
      <c r="H206" s="63">
        <f t="shared" si="74"/>
        <v>0</v>
      </c>
      <c r="I206" s="63">
        <f t="shared" si="74"/>
        <v>0</v>
      </c>
      <c r="J206" s="63">
        <f t="shared" si="74"/>
        <v>384.84</v>
      </c>
      <c r="K206" s="63">
        <f t="shared" si="74"/>
        <v>0</v>
      </c>
      <c r="L206" s="63">
        <f t="shared" si="74"/>
        <v>0</v>
      </c>
      <c r="M206" s="63">
        <f t="shared" si="74"/>
        <v>0</v>
      </c>
      <c r="N206" s="63">
        <f t="shared" si="74"/>
        <v>115.45</v>
      </c>
      <c r="O206" s="63">
        <f t="shared" si="74"/>
        <v>76.97</v>
      </c>
      <c r="P206" s="63">
        <f t="shared" si="74"/>
        <v>577.26</v>
      </c>
      <c r="Q206" s="63"/>
      <c r="R206" s="166">
        <f>SUM(R205:R205)</f>
        <v>4425.66</v>
      </c>
      <c r="S206" s="166">
        <f>SUM(S205:S205)</f>
        <v>53107.92</v>
      </c>
      <c r="T206" s="51">
        <f>R206*12</f>
        <v>53107.92</v>
      </c>
      <c r="U206" s="31"/>
      <c r="V206" s="1"/>
    </row>
    <row r="207" spans="1:22" ht="15.75" customHeight="1">
      <c r="A207" s="32"/>
      <c r="B207" s="209" t="s">
        <v>142</v>
      </c>
      <c r="C207" s="199"/>
      <c r="D207" s="199"/>
      <c r="E207" s="199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210"/>
      <c r="T207" s="51"/>
      <c r="U207" s="31"/>
      <c r="V207" s="1"/>
    </row>
    <row r="208" spans="1:22" ht="15.75" customHeight="1">
      <c r="A208" s="154">
        <v>1</v>
      </c>
      <c r="B208" s="161" t="s">
        <v>73</v>
      </c>
      <c r="C208" s="146">
        <v>0.5</v>
      </c>
      <c r="D208" s="63">
        <v>0.5</v>
      </c>
      <c r="E208" s="146">
        <v>20</v>
      </c>
      <c r="F208" s="63">
        <v>6414</v>
      </c>
      <c r="G208" s="63">
        <f aca="true" t="shared" si="75" ref="G208:G215">D208*F208</f>
        <v>3207</v>
      </c>
      <c r="H208" s="146"/>
      <c r="I208" s="146"/>
      <c r="J208" s="146"/>
      <c r="K208" s="146"/>
      <c r="L208" s="146"/>
      <c r="M208" s="63"/>
      <c r="N208" s="63">
        <f>G208*0.02</f>
        <v>64.14</v>
      </c>
      <c r="O208" s="63">
        <f>G208*0.02</f>
        <v>64.14</v>
      </c>
      <c r="P208" s="77">
        <f aca="true" t="shared" si="76" ref="P208:P215">SUM(I208:O208)</f>
        <v>128.28</v>
      </c>
      <c r="Q208" s="63"/>
      <c r="R208" s="63">
        <f aca="true" t="shared" si="77" ref="R208:R215">G208+P208+Q208</f>
        <v>3335.28</v>
      </c>
      <c r="S208" s="63">
        <f aca="true" t="shared" si="78" ref="S208:S215">R208*12</f>
        <v>40023.36</v>
      </c>
      <c r="T208" s="51"/>
      <c r="U208" s="31"/>
      <c r="V208" s="1"/>
    </row>
    <row r="209" spans="1:22" ht="15.75" customHeight="1">
      <c r="A209" s="154">
        <v>2</v>
      </c>
      <c r="B209" s="161" t="s">
        <v>74</v>
      </c>
      <c r="C209" s="146">
        <v>0.5</v>
      </c>
      <c r="D209" s="63">
        <v>0.25</v>
      </c>
      <c r="E209" s="146">
        <v>19</v>
      </c>
      <c r="F209" s="63">
        <v>6026</v>
      </c>
      <c r="G209" s="63">
        <f t="shared" si="75"/>
        <v>1506.5</v>
      </c>
      <c r="H209" s="146"/>
      <c r="I209" s="146"/>
      <c r="J209" s="146"/>
      <c r="K209" s="176"/>
      <c r="L209" s="146"/>
      <c r="M209" s="63"/>
      <c r="N209" s="63">
        <f>G209*0.03</f>
        <v>45.2</v>
      </c>
      <c r="O209" s="63">
        <f>G209*0.02</f>
        <v>30.13</v>
      </c>
      <c r="P209" s="77">
        <f t="shared" si="76"/>
        <v>75.33</v>
      </c>
      <c r="Q209" s="63"/>
      <c r="R209" s="63">
        <f t="shared" si="77"/>
        <v>1581.83</v>
      </c>
      <c r="S209" s="63">
        <f t="shared" si="78"/>
        <v>18981.96</v>
      </c>
      <c r="T209" s="51"/>
      <c r="U209" s="31"/>
      <c r="V209" s="1"/>
    </row>
    <row r="210" spans="1:22" ht="15.75" customHeight="1">
      <c r="A210" s="154">
        <v>3</v>
      </c>
      <c r="B210" s="161" t="s">
        <v>80</v>
      </c>
      <c r="C210" s="146">
        <v>2</v>
      </c>
      <c r="D210" s="63">
        <v>0.4</v>
      </c>
      <c r="E210" s="146">
        <v>16</v>
      </c>
      <c r="F210" s="63">
        <v>4916</v>
      </c>
      <c r="G210" s="63">
        <f t="shared" si="75"/>
        <v>1966.4</v>
      </c>
      <c r="H210" s="146"/>
      <c r="I210" s="146"/>
      <c r="J210" s="146"/>
      <c r="K210" s="146"/>
      <c r="L210" s="146"/>
      <c r="M210" s="146"/>
      <c r="N210" s="63">
        <f>G210*0.03</f>
        <v>58.99</v>
      </c>
      <c r="O210" s="63">
        <f>G210*0.02</f>
        <v>39.33</v>
      </c>
      <c r="P210" s="77">
        <f t="shared" si="76"/>
        <v>98.32</v>
      </c>
      <c r="Q210" s="63"/>
      <c r="R210" s="63">
        <f t="shared" si="77"/>
        <v>2064.72</v>
      </c>
      <c r="S210" s="63">
        <f t="shared" si="78"/>
        <v>24776.64</v>
      </c>
      <c r="T210" s="51"/>
      <c r="U210" s="31"/>
      <c r="V210" s="1"/>
    </row>
    <row r="211" spans="1:22" ht="15.75" customHeight="1">
      <c r="A211" s="154">
        <v>4</v>
      </c>
      <c r="B211" s="161" t="s">
        <v>27</v>
      </c>
      <c r="C211" s="146">
        <v>1</v>
      </c>
      <c r="D211" s="63">
        <v>1</v>
      </c>
      <c r="E211" s="146">
        <v>15</v>
      </c>
      <c r="F211" s="63">
        <v>4546</v>
      </c>
      <c r="G211" s="63">
        <f>D211*F211</f>
        <v>4546</v>
      </c>
      <c r="H211" s="146"/>
      <c r="I211" s="146"/>
      <c r="J211" s="63">
        <f>G211*0.1</f>
        <v>454.6</v>
      </c>
      <c r="K211" s="146"/>
      <c r="L211" s="146"/>
      <c r="M211" s="146"/>
      <c r="N211" s="146"/>
      <c r="O211" s="146"/>
      <c r="P211" s="77">
        <f t="shared" si="76"/>
        <v>454.6</v>
      </c>
      <c r="Q211" s="63"/>
      <c r="R211" s="63">
        <f>G211+P211+Q211</f>
        <v>5000.6</v>
      </c>
      <c r="S211" s="63">
        <f>R211*12</f>
        <v>60007.2</v>
      </c>
      <c r="T211" s="51"/>
      <c r="U211" s="31"/>
      <c r="V211" s="1"/>
    </row>
    <row r="212" spans="1:22" ht="15.75" customHeight="1">
      <c r="A212" s="154">
        <v>5</v>
      </c>
      <c r="B212" s="161" t="s">
        <v>30</v>
      </c>
      <c r="C212" s="146">
        <v>1</v>
      </c>
      <c r="D212" s="63">
        <v>0.85</v>
      </c>
      <c r="E212" s="146">
        <v>13</v>
      </c>
      <c r="F212" s="63">
        <v>4000</v>
      </c>
      <c r="G212" s="63">
        <f t="shared" si="75"/>
        <v>3400</v>
      </c>
      <c r="H212" s="146"/>
      <c r="I212" s="146"/>
      <c r="J212" s="63">
        <f>G212*0.1</f>
        <v>340</v>
      </c>
      <c r="K212" s="146"/>
      <c r="L212" s="146"/>
      <c r="M212" s="146"/>
      <c r="N212" s="146"/>
      <c r="O212" s="146"/>
      <c r="P212" s="77">
        <f t="shared" si="76"/>
        <v>340</v>
      </c>
      <c r="Q212" s="63"/>
      <c r="R212" s="63">
        <f t="shared" si="77"/>
        <v>3740</v>
      </c>
      <c r="S212" s="63">
        <f t="shared" si="78"/>
        <v>44880</v>
      </c>
      <c r="T212" s="51"/>
      <c r="U212" s="31"/>
      <c r="V212" s="1"/>
    </row>
    <row r="213" spans="1:22" ht="15.75" customHeight="1">
      <c r="A213" s="154">
        <v>6</v>
      </c>
      <c r="B213" s="161" t="s">
        <v>43</v>
      </c>
      <c r="C213" s="146">
        <v>1</v>
      </c>
      <c r="D213" s="63">
        <v>0.9</v>
      </c>
      <c r="E213" s="146">
        <v>12</v>
      </c>
      <c r="F213" s="63">
        <v>3735</v>
      </c>
      <c r="G213" s="63">
        <f t="shared" si="75"/>
        <v>3361.5</v>
      </c>
      <c r="H213" s="146"/>
      <c r="I213" s="146"/>
      <c r="J213" s="63">
        <f>G213*0.1</f>
        <v>336.15</v>
      </c>
      <c r="K213" s="146"/>
      <c r="L213" s="146"/>
      <c r="M213" s="146"/>
      <c r="N213" s="146"/>
      <c r="O213" s="146"/>
      <c r="P213" s="77">
        <f t="shared" si="76"/>
        <v>336.15</v>
      </c>
      <c r="Q213" s="63"/>
      <c r="R213" s="63">
        <f t="shared" si="77"/>
        <v>3697.65</v>
      </c>
      <c r="S213" s="63">
        <f t="shared" si="78"/>
        <v>44371.8</v>
      </c>
      <c r="T213" s="51"/>
      <c r="U213" s="31"/>
      <c r="V213" s="1"/>
    </row>
    <row r="214" spans="1:22" ht="15.75" customHeight="1">
      <c r="A214" s="154">
        <v>7</v>
      </c>
      <c r="B214" s="159" t="s">
        <v>83</v>
      </c>
      <c r="C214" s="63">
        <v>0.5</v>
      </c>
      <c r="D214" s="63">
        <v>0.25</v>
      </c>
      <c r="E214" s="80">
        <v>10</v>
      </c>
      <c r="F214" s="63">
        <v>3207</v>
      </c>
      <c r="G214" s="63">
        <f t="shared" si="75"/>
        <v>801.75</v>
      </c>
      <c r="H214" s="80"/>
      <c r="I214" s="80"/>
      <c r="J214" s="63"/>
      <c r="K214" s="63"/>
      <c r="L214" s="80"/>
      <c r="M214" s="166"/>
      <c r="N214" s="63"/>
      <c r="O214" s="63"/>
      <c r="P214" s="77">
        <f t="shared" si="76"/>
        <v>0</v>
      </c>
      <c r="Q214" s="63">
        <f>(3723-F214)*D214</f>
        <v>129</v>
      </c>
      <c r="R214" s="63">
        <f t="shared" si="77"/>
        <v>930.75</v>
      </c>
      <c r="S214" s="63">
        <f t="shared" si="78"/>
        <v>11169</v>
      </c>
      <c r="T214" s="51"/>
      <c r="U214" s="31"/>
      <c r="V214" s="1"/>
    </row>
    <row r="215" spans="1:22" ht="15.75" customHeight="1">
      <c r="A215" s="154">
        <v>8</v>
      </c>
      <c r="B215" s="172" t="s">
        <v>99</v>
      </c>
      <c r="C215" s="166">
        <v>1.5</v>
      </c>
      <c r="D215" s="63">
        <v>0.25</v>
      </c>
      <c r="E215" s="165">
        <v>7</v>
      </c>
      <c r="F215" s="63">
        <v>2713</v>
      </c>
      <c r="G215" s="63">
        <f t="shared" si="75"/>
        <v>678.25</v>
      </c>
      <c r="H215" s="63"/>
      <c r="I215" s="63"/>
      <c r="J215" s="63"/>
      <c r="K215" s="63"/>
      <c r="L215" s="63"/>
      <c r="M215" s="63"/>
      <c r="N215" s="63"/>
      <c r="O215" s="63"/>
      <c r="P215" s="77">
        <f t="shared" si="76"/>
        <v>0</v>
      </c>
      <c r="Q215" s="63">
        <f>(3723-F215)*D215</f>
        <v>252.5</v>
      </c>
      <c r="R215" s="166">
        <f t="shared" si="77"/>
        <v>930.75</v>
      </c>
      <c r="S215" s="63">
        <f t="shared" si="78"/>
        <v>11169</v>
      </c>
      <c r="T215" s="51"/>
      <c r="U215" s="31"/>
      <c r="V215" s="1"/>
    </row>
    <row r="216" spans="1:22" ht="15.75" customHeight="1">
      <c r="A216" s="144"/>
      <c r="B216" s="164" t="s">
        <v>24</v>
      </c>
      <c r="C216" s="165" t="e">
        <f>SUM(#REF!)</f>
        <v>#REF!</v>
      </c>
      <c r="D216" s="166">
        <f>SUM(D208:D215)</f>
        <v>4.4</v>
      </c>
      <c r="E216" s="165"/>
      <c r="F216" s="166">
        <f aca="true" t="shared" si="79" ref="F216:S216">SUM(F208:F215)</f>
        <v>35557</v>
      </c>
      <c r="G216" s="166">
        <f t="shared" si="79"/>
        <v>19467.4</v>
      </c>
      <c r="H216" s="166">
        <f t="shared" si="79"/>
        <v>0</v>
      </c>
      <c r="I216" s="166">
        <f t="shared" si="79"/>
        <v>0</v>
      </c>
      <c r="J216" s="166">
        <f t="shared" si="79"/>
        <v>1130.75</v>
      </c>
      <c r="K216" s="166">
        <f t="shared" si="79"/>
        <v>0</v>
      </c>
      <c r="L216" s="166">
        <f t="shared" si="79"/>
        <v>0</v>
      </c>
      <c r="M216" s="166">
        <f t="shared" si="79"/>
        <v>0</v>
      </c>
      <c r="N216" s="166">
        <f t="shared" si="79"/>
        <v>168.33</v>
      </c>
      <c r="O216" s="166">
        <f t="shared" si="79"/>
        <v>133.6</v>
      </c>
      <c r="P216" s="166">
        <f t="shared" si="79"/>
        <v>1432.68</v>
      </c>
      <c r="Q216" s="166">
        <f t="shared" si="79"/>
        <v>381.5</v>
      </c>
      <c r="R216" s="166">
        <f t="shared" si="79"/>
        <v>21281.58</v>
      </c>
      <c r="S216" s="166">
        <f t="shared" si="79"/>
        <v>255378.96</v>
      </c>
      <c r="T216" s="51">
        <f>R216*12</f>
        <v>255378.96</v>
      </c>
      <c r="U216" s="31"/>
      <c r="V216" s="1"/>
    </row>
    <row r="217" spans="1:22" ht="18" customHeight="1">
      <c r="A217" s="206" t="s">
        <v>135</v>
      </c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  <c r="R217" s="207"/>
      <c r="S217" s="208"/>
      <c r="T217" s="51"/>
      <c r="U217" s="31"/>
      <c r="V217" s="1"/>
    </row>
    <row r="218" spans="1:22" ht="15.75" customHeight="1">
      <c r="A218" s="154">
        <v>1</v>
      </c>
      <c r="B218" s="177" t="s">
        <v>74</v>
      </c>
      <c r="C218" s="77">
        <v>1</v>
      </c>
      <c r="D218" s="77">
        <v>0.85</v>
      </c>
      <c r="E218" s="178">
        <v>19</v>
      </c>
      <c r="F218" s="77">
        <v>6026</v>
      </c>
      <c r="G218" s="77">
        <f>D218*F218</f>
        <v>5122.1</v>
      </c>
      <c r="H218" s="179"/>
      <c r="I218" s="179"/>
      <c r="J218" s="179"/>
      <c r="K218" s="179"/>
      <c r="L218" s="179"/>
      <c r="M218" s="179"/>
      <c r="N218" s="63">
        <f>G218*0.03</f>
        <v>153.66</v>
      </c>
      <c r="O218" s="63">
        <f>G218*0.02</f>
        <v>102.44</v>
      </c>
      <c r="P218" s="77">
        <f>SUM(I218:O218)</f>
        <v>256.1</v>
      </c>
      <c r="Q218" s="77"/>
      <c r="R218" s="77">
        <f>G218+P218+Q218</f>
        <v>5378.2</v>
      </c>
      <c r="S218" s="63">
        <f>R218*12</f>
        <v>64538.4</v>
      </c>
      <c r="T218" s="51"/>
      <c r="U218" s="31"/>
      <c r="V218" s="1"/>
    </row>
    <row r="219" spans="1:22" ht="15.75" customHeight="1">
      <c r="A219" s="154">
        <v>2</v>
      </c>
      <c r="B219" s="177" t="s">
        <v>43</v>
      </c>
      <c r="C219" s="77">
        <v>1</v>
      </c>
      <c r="D219" s="77">
        <v>0.6</v>
      </c>
      <c r="E219" s="178">
        <v>12</v>
      </c>
      <c r="F219" s="77">
        <v>3735</v>
      </c>
      <c r="G219" s="77">
        <f>D219*F219</f>
        <v>2241</v>
      </c>
      <c r="H219" s="179"/>
      <c r="I219" s="179"/>
      <c r="J219" s="77"/>
      <c r="K219" s="179"/>
      <c r="L219" s="179"/>
      <c r="M219" s="179"/>
      <c r="N219" s="179"/>
      <c r="O219" s="77"/>
      <c r="P219" s="77">
        <f>SUM(I219:O219)</f>
        <v>0</v>
      </c>
      <c r="Q219" s="77"/>
      <c r="R219" s="77">
        <f>G219+P219+Q219</f>
        <v>2241</v>
      </c>
      <c r="S219" s="63">
        <f>R219*12</f>
        <v>26892</v>
      </c>
      <c r="T219" s="51"/>
      <c r="U219" s="31"/>
      <c r="V219" s="1"/>
    </row>
    <row r="220" spans="1:22" ht="15.75" customHeight="1">
      <c r="A220" s="157"/>
      <c r="B220" s="180" t="s">
        <v>24</v>
      </c>
      <c r="C220" s="181" t="e">
        <f>SUM(#REF!)</f>
        <v>#REF!</v>
      </c>
      <c r="D220" s="181">
        <f>SUM(D218:D219)</f>
        <v>1.45</v>
      </c>
      <c r="E220" s="181"/>
      <c r="F220" s="181">
        <f aca="true" t="shared" si="80" ref="F220:S220">SUM(F218:F219)</f>
        <v>9761</v>
      </c>
      <c r="G220" s="181">
        <f t="shared" si="80"/>
        <v>7363.1</v>
      </c>
      <c r="H220" s="181">
        <f t="shared" si="80"/>
        <v>0</v>
      </c>
      <c r="I220" s="181">
        <f t="shared" si="80"/>
        <v>0</v>
      </c>
      <c r="J220" s="181">
        <f t="shared" si="80"/>
        <v>0</v>
      </c>
      <c r="K220" s="181">
        <f t="shared" si="80"/>
        <v>0</v>
      </c>
      <c r="L220" s="181">
        <f t="shared" si="80"/>
        <v>0</v>
      </c>
      <c r="M220" s="181">
        <f t="shared" si="80"/>
        <v>0</v>
      </c>
      <c r="N220" s="181">
        <f t="shared" si="80"/>
        <v>153.66</v>
      </c>
      <c r="O220" s="181">
        <f t="shared" si="80"/>
        <v>102.44</v>
      </c>
      <c r="P220" s="181">
        <f t="shared" si="80"/>
        <v>256.1</v>
      </c>
      <c r="Q220" s="181">
        <f t="shared" si="80"/>
        <v>0</v>
      </c>
      <c r="R220" s="181">
        <f t="shared" si="80"/>
        <v>7619.2</v>
      </c>
      <c r="S220" s="181">
        <f t="shared" si="80"/>
        <v>91430.4</v>
      </c>
      <c r="T220" s="51">
        <f>R220*12</f>
        <v>91430.4</v>
      </c>
      <c r="U220" s="31"/>
      <c r="V220" s="1"/>
    </row>
    <row r="221" spans="1:22" ht="15.75" customHeight="1">
      <c r="A221" s="206" t="s">
        <v>144</v>
      </c>
      <c r="B221" s="207"/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  <c r="R221" s="207"/>
      <c r="S221" s="208"/>
      <c r="T221" s="51"/>
      <c r="U221" s="31"/>
      <c r="V221" s="1"/>
    </row>
    <row r="222" spans="1:22" ht="15.75" customHeight="1">
      <c r="A222" s="154">
        <v>1</v>
      </c>
      <c r="B222" s="182" t="s">
        <v>73</v>
      </c>
      <c r="C222" s="181">
        <v>0.26</v>
      </c>
      <c r="D222" s="77">
        <v>0.25</v>
      </c>
      <c r="E222" s="183">
        <v>20</v>
      </c>
      <c r="F222" s="181">
        <v>6414</v>
      </c>
      <c r="G222" s="77">
        <f>D222*F222</f>
        <v>1603.5</v>
      </c>
      <c r="H222" s="181"/>
      <c r="I222" s="181"/>
      <c r="J222" s="181"/>
      <c r="K222" s="181"/>
      <c r="L222" s="181"/>
      <c r="M222" s="181"/>
      <c r="N222" s="63">
        <f>G222*0.02</f>
        <v>32.07</v>
      </c>
      <c r="O222" s="63">
        <f>G222*0.02</f>
        <v>32.07</v>
      </c>
      <c r="P222" s="77">
        <f>SUM(I222:O222)</f>
        <v>64.14</v>
      </c>
      <c r="Q222" s="77"/>
      <c r="R222" s="181">
        <f>G222+P222+Q222</f>
        <v>1667.64</v>
      </c>
      <c r="S222" s="181">
        <f>R222*12</f>
        <v>20011.68</v>
      </c>
      <c r="T222" s="51"/>
      <c r="U222" s="31"/>
      <c r="V222" s="1"/>
    </row>
    <row r="223" spans="1:22" ht="15.75" customHeight="1">
      <c r="A223" s="154">
        <v>2</v>
      </c>
      <c r="B223" s="182" t="s">
        <v>100</v>
      </c>
      <c r="C223" s="181">
        <v>0.75</v>
      </c>
      <c r="D223" s="77">
        <v>1</v>
      </c>
      <c r="E223" s="183">
        <v>16</v>
      </c>
      <c r="F223" s="181">
        <v>4916</v>
      </c>
      <c r="G223" s="77">
        <f>D223*F223</f>
        <v>4916</v>
      </c>
      <c r="H223" s="181"/>
      <c r="I223" s="181"/>
      <c r="J223" s="77">
        <f>G223*0.1</f>
        <v>491.6</v>
      </c>
      <c r="K223" s="181"/>
      <c r="L223" s="181"/>
      <c r="M223" s="181"/>
      <c r="N223" s="63"/>
      <c r="O223" s="63">
        <f>G223*0.02</f>
        <v>98.32</v>
      </c>
      <c r="P223" s="77">
        <f>SUM(I223:O223)</f>
        <v>589.92</v>
      </c>
      <c r="Q223" s="77"/>
      <c r="R223" s="181">
        <f>G223+P223+Q223</f>
        <v>5505.92</v>
      </c>
      <c r="S223" s="181">
        <f>R223*12</f>
        <v>66071.04</v>
      </c>
      <c r="T223" s="51"/>
      <c r="U223" s="114"/>
      <c r="V223" s="1"/>
    </row>
    <row r="224" spans="1:22" ht="15.75" customHeight="1">
      <c r="A224" s="154">
        <v>3</v>
      </c>
      <c r="B224" s="182" t="s">
        <v>101</v>
      </c>
      <c r="C224" s="181">
        <v>5</v>
      </c>
      <c r="D224" s="77">
        <v>4.85</v>
      </c>
      <c r="E224" s="183">
        <v>13</v>
      </c>
      <c r="F224" s="181">
        <v>4000</v>
      </c>
      <c r="G224" s="77">
        <f>D224*F224</f>
        <v>19400</v>
      </c>
      <c r="H224" s="181"/>
      <c r="I224" s="181"/>
      <c r="J224" s="77">
        <f>G224*0.1</f>
        <v>1940</v>
      </c>
      <c r="K224" s="181"/>
      <c r="L224" s="181"/>
      <c r="M224" s="181"/>
      <c r="N224" s="181"/>
      <c r="O224" s="181"/>
      <c r="P224" s="77">
        <f>SUM(I224:O224)</f>
        <v>1940</v>
      </c>
      <c r="Q224" s="77"/>
      <c r="R224" s="181">
        <f>G224+P224+Q224</f>
        <v>21340</v>
      </c>
      <c r="S224" s="181">
        <f>R224*12</f>
        <v>256080</v>
      </c>
      <c r="T224" s="51"/>
      <c r="U224" s="31"/>
      <c r="V224" s="1"/>
    </row>
    <row r="225" spans="1:22" ht="15.75" customHeight="1">
      <c r="A225" s="157"/>
      <c r="B225" s="180" t="s">
        <v>24</v>
      </c>
      <c r="C225" s="181">
        <f>SUM(C221:C224)</f>
        <v>6.01</v>
      </c>
      <c r="D225" s="181">
        <f>SUM(D222:D224)</f>
        <v>6.1</v>
      </c>
      <c r="E225" s="181"/>
      <c r="F225" s="181">
        <f aca="true" t="shared" si="81" ref="F225:S225">SUM(F222:F224)</f>
        <v>15330</v>
      </c>
      <c r="G225" s="181">
        <f t="shared" si="81"/>
        <v>25919.5</v>
      </c>
      <c r="H225" s="181">
        <f t="shared" si="81"/>
        <v>0</v>
      </c>
      <c r="I225" s="181">
        <f t="shared" si="81"/>
        <v>0</v>
      </c>
      <c r="J225" s="181">
        <f t="shared" si="81"/>
        <v>2431.6</v>
      </c>
      <c r="K225" s="181">
        <f t="shared" si="81"/>
        <v>0</v>
      </c>
      <c r="L225" s="181">
        <f t="shared" si="81"/>
        <v>0</v>
      </c>
      <c r="M225" s="181">
        <f t="shared" si="81"/>
        <v>0</v>
      </c>
      <c r="N225" s="181">
        <f t="shared" si="81"/>
        <v>32.07</v>
      </c>
      <c r="O225" s="181">
        <f t="shared" si="81"/>
        <v>130.39</v>
      </c>
      <c r="P225" s="181">
        <f t="shared" si="81"/>
        <v>2594.06</v>
      </c>
      <c r="Q225" s="181">
        <f t="shared" si="81"/>
        <v>0</v>
      </c>
      <c r="R225" s="181">
        <f t="shared" si="81"/>
        <v>28513.56</v>
      </c>
      <c r="S225" s="181">
        <f t="shared" si="81"/>
        <v>342162.72</v>
      </c>
      <c r="T225" s="51">
        <f>R225*12</f>
        <v>342162.72</v>
      </c>
      <c r="U225" s="31"/>
      <c r="V225" s="1"/>
    </row>
    <row r="226" spans="1:22" ht="15.75" customHeight="1">
      <c r="A226" s="206" t="s">
        <v>143</v>
      </c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  <c r="R226" s="207"/>
      <c r="S226" s="208"/>
      <c r="T226" s="51"/>
      <c r="U226" s="31"/>
      <c r="V226" s="1"/>
    </row>
    <row r="227" spans="1:22" ht="15.75" customHeight="1">
      <c r="A227" s="154">
        <v>1</v>
      </c>
      <c r="B227" s="182" t="s">
        <v>73</v>
      </c>
      <c r="C227" s="181">
        <v>0.25</v>
      </c>
      <c r="D227" s="77">
        <v>0.25</v>
      </c>
      <c r="E227" s="183">
        <v>20</v>
      </c>
      <c r="F227" s="181">
        <v>6414</v>
      </c>
      <c r="G227" s="77">
        <f aca="true" t="shared" si="82" ref="G227:G233">D227*F227</f>
        <v>1603.5</v>
      </c>
      <c r="H227" s="181"/>
      <c r="I227" s="181"/>
      <c r="J227" s="181"/>
      <c r="K227" s="181"/>
      <c r="L227" s="181"/>
      <c r="M227" s="181"/>
      <c r="N227" s="63">
        <f>G227*0.03</f>
        <v>48.11</v>
      </c>
      <c r="O227" s="63">
        <f>G227*0.02</f>
        <v>32.07</v>
      </c>
      <c r="P227" s="77">
        <f aca="true" t="shared" si="83" ref="P227:P233">SUM(I227:O227)</f>
        <v>80.18</v>
      </c>
      <c r="Q227" s="77"/>
      <c r="R227" s="181">
        <f aca="true" t="shared" si="84" ref="R227:R233">G227+P227+Q227</f>
        <v>1683.68</v>
      </c>
      <c r="S227" s="181">
        <f aca="true" t="shared" si="85" ref="S227:S233">R227*12</f>
        <v>20204.16</v>
      </c>
      <c r="T227" s="51"/>
      <c r="U227" s="31"/>
      <c r="V227" s="1"/>
    </row>
    <row r="228" spans="1:22" ht="13.5" customHeight="1">
      <c r="A228" s="154">
        <v>2</v>
      </c>
      <c r="B228" s="177" t="s">
        <v>74</v>
      </c>
      <c r="C228" s="77">
        <v>1.5</v>
      </c>
      <c r="D228" s="77">
        <v>1</v>
      </c>
      <c r="E228" s="178">
        <v>19</v>
      </c>
      <c r="F228" s="77">
        <v>6026</v>
      </c>
      <c r="G228" s="77">
        <f t="shared" si="82"/>
        <v>6026</v>
      </c>
      <c r="H228" s="179"/>
      <c r="I228" s="179"/>
      <c r="J228" s="179"/>
      <c r="K228" s="179"/>
      <c r="L228" s="179"/>
      <c r="M228" s="179"/>
      <c r="N228" s="63"/>
      <c r="O228" s="63">
        <f>G228*0.02</f>
        <v>120.52</v>
      </c>
      <c r="P228" s="77">
        <f t="shared" si="83"/>
        <v>120.52</v>
      </c>
      <c r="Q228" s="77"/>
      <c r="R228" s="77">
        <f>G228+P228+Q228</f>
        <v>6146.52</v>
      </c>
      <c r="S228" s="77">
        <f t="shared" si="85"/>
        <v>73758.24</v>
      </c>
      <c r="T228" s="51"/>
      <c r="U228" s="31"/>
      <c r="V228" s="1"/>
    </row>
    <row r="229" spans="1:22" ht="15.75" customHeight="1">
      <c r="A229" s="154">
        <v>4</v>
      </c>
      <c r="B229" s="182" t="s">
        <v>27</v>
      </c>
      <c r="C229" s="181">
        <v>0.5</v>
      </c>
      <c r="D229" s="77">
        <v>1.25</v>
      </c>
      <c r="E229" s="183">
        <v>15</v>
      </c>
      <c r="F229" s="181">
        <v>4546</v>
      </c>
      <c r="G229" s="77">
        <f t="shared" si="82"/>
        <v>5682.5</v>
      </c>
      <c r="H229" s="181"/>
      <c r="I229" s="181"/>
      <c r="J229" s="181"/>
      <c r="K229" s="181"/>
      <c r="L229" s="181"/>
      <c r="M229" s="181"/>
      <c r="N229" s="181"/>
      <c r="O229" s="181"/>
      <c r="P229" s="77">
        <f t="shared" si="83"/>
        <v>0</v>
      </c>
      <c r="Q229" s="77"/>
      <c r="R229" s="181">
        <f t="shared" si="84"/>
        <v>5682.5</v>
      </c>
      <c r="S229" s="181">
        <f t="shared" si="85"/>
        <v>68190</v>
      </c>
      <c r="T229" s="51"/>
      <c r="U229" s="114"/>
      <c r="V229" s="1"/>
    </row>
    <row r="230" spans="1:22" ht="15.75" customHeight="1">
      <c r="A230" s="154">
        <v>5</v>
      </c>
      <c r="B230" s="182" t="s">
        <v>101</v>
      </c>
      <c r="C230" s="181">
        <v>1</v>
      </c>
      <c r="D230" s="77">
        <v>0.9</v>
      </c>
      <c r="E230" s="183">
        <v>13</v>
      </c>
      <c r="F230" s="181">
        <v>4000</v>
      </c>
      <c r="G230" s="77">
        <f t="shared" si="82"/>
        <v>3600</v>
      </c>
      <c r="H230" s="181"/>
      <c r="I230" s="181"/>
      <c r="J230" s="181"/>
      <c r="K230" s="181"/>
      <c r="L230" s="181"/>
      <c r="M230" s="181"/>
      <c r="N230" s="181"/>
      <c r="O230" s="181"/>
      <c r="P230" s="77">
        <f t="shared" si="83"/>
        <v>0</v>
      </c>
      <c r="Q230" s="77"/>
      <c r="R230" s="181">
        <f t="shared" si="84"/>
        <v>3600</v>
      </c>
      <c r="S230" s="181">
        <f t="shared" si="85"/>
        <v>43200</v>
      </c>
      <c r="T230" s="51"/>
      <c r="U230" s="31"/>
      <c r="V230" s="1"/>
    </row>
    <row r="231" spans="1:22" ht="15.75" customHeight="1">
      <c r="A231" s="154">
        <v>6</v>
      </c>
      <c r="B231" s="177" t="s">
        <v>110</v>
      </c>
      <c r="C231" s="77">
        <v>1</v>
      </c>
      <c r="D231" s="77">
        <v>0.8</v>
      </c>
      <c r="E231" s="178">
        <v>10</v>
      </c>
      <c r="F231" s="77">
        <v>3207</v>
      </c>
      <c r="G231" s="77">
        <f t="shared" si="82"/>
        <v>2565.6</v>
      </c>
      <c r="H231" s="179"/>
      <c r="I231" s="179"/>
      <c r="J231" s="77"/>
      <c r="K231" s="179"/>
      <c r="L231" s="179"/>
      <c r="M231" s="179"/>
      <c r="N231" s="179"/>
      <c r="O231" s="77"/>
      <c r="P231" s="77">
        <f t="shared" si="83"/>
        <v>0</v>
      </c>
      <c r="Q231" s="77">
        <f>(3723-F231)*D231</f>
        <v>412.8</v>
      </c>
      <c r="R231" s="77">
        <f t="shared" si="84"/>
        <v>2978.4</v>
      </c>
      <c r="S231" s="77">
        <f t="shared" si="85"/>
        <v>35740.8</v>
      </c>
      <c r="T231" s="51"/>
      <c r="U231" s="31"/>
      <c r="V231" s="1"/>
    </row>
    <row r="232" spans="1:22" ht="15.75" customHeight="1">
      <c r="A232" s="154">
        <v>7</v>
      </c>
      <c r="B232" s="177" t="s">
        <v>71</v>
      </c>
      <c r="C232" s="77">
        <v>0.5</v>
      </c>
      <c r="D232" s="77">
        <v>0.25</v>
      </c>
      <c r="E232" s="178">
        <v>12</v>
      </c>
      <c r="F232" s="77">
        <v>3735</v>
      </c>
      <c r="G232" s="77">
        <f t="shared" si="82"/>
        <v>933.75</v>
      </c>
      <c r="H232" s="179"/>
      <c r="I232" s="179"/>
      <c r="J232" s="77"/>
      <c r="K232" s="179"/>
      <c r="L232" s="179"/>
      <c r="M232" s="179"/>
      <c r="N232" s="179"/>
      <c r="O232" s="77"/>
      <c r="P232" s="77">
        <f t="shared" si="83"/>
        <v>0</v>
      </c>
      <c r="Q232" s="77"/>
      <c r="R232" s="77">
        <f t="shared" si="84"/>
        <v>933.75</v>
      </c>
      <c r="S232" s="77">
        <f t="shared" si="85"/>
        <v>11205</v>
      </c>
      <c r="T232" s="51"/>
      <c r="U232" s="31"/>
      <c r="V232" s="1"/>
    </row>
    <row r="233" spans="1:22" ht="15.75" customHeight="1">
      <c r="A233" s="154">
        <v>8</v>
      </c>
      <c r="B233" s="177" t="s">
        <v>99</v>
      </c>
      <c r="C233" s="181">
        <v>1</v>
      </c>
      <c r="D233" s="77">
        <v>0.5</v>
      </c>
      <c r="E233" s="184">
        <v>7</v>
      </c>
      <c r="F233" s="77">
        <v>2713</v>
      </c>
      <c r="G233" s="77">
        <f t="shared" si="82"/>
        <v>1356.5</v>
      </c>
      <c r="H233" s="77"/>
      <c r="I233" s="77"/>
      <c r="J233" s="77"/>
      <c r="K233" s="77"/>
      <c r="L233" s="77"/>
      <c r="M233" s="77"/>
      <c r="N233" s="77"/>
      <c r="O233" s="77"/>
      <c r="P233" s="77">
        <f t="shared" si="83"/>
        <v>0</v>
      </c>
      <c r="Q233" s="77">
        <f>(3723-F233)*D233</f>
        <v>505</v>
      </c>
      <c r="R233" s="181">
        <f t="shared" si="84"/>
        <v>1861.5</v>
      </c>
      <c r="S233" s="77">
        <f t="shared" si="85"/>
        <v>22338</v>
      </c>
      <c r="T233" s="51"/>
      <c r="U233" s="31"/>
      <c r="V233" s="1"/>
    </row>
    <row r="234" spans="1:22" ht="15.75" customHeight="1" thickBot="1">
      <c r="A234" s="157"/>
      <c r="B234" s="189" t="s">
        <v>24</v>
      </c>
      <c r="C234" s="190" t="e">
        <f>SUM(#REF!)</f>
        <v>#REF!</v>
      </c>
      <c r="D234" s="190">
        <f>SUM(D227:D233)</f>
        <v>4.95</v>
      </c>
      <c r="E234" s="190"/>
      <c r="F234" s="190">
        <f aca="true" t="shared" si="86" ref="F234:S234">SUM(F227:F233)</f>
        <v>30641</v>
      </c>
      <c r="G234" s="190">
        <f t="shared" si="86"/>
        <v>21767.85</v>
      </c>
      <c r="H234" s="190">
        <f t="shared" si="86"/>
        <v>0</v>
      </c>
      <c r="I234" s="190">
        <f t="shared" si="86"/>
        <v>0</v>
      </c>
      <c r="J234" s="190">
        <f t="shared" si="86"/>
        <v>0</v>
      </c>
      <c r="K234" s="190">
        <f t="shared" si="86"/>
        <v>0</v>
      </c>
      <c r="L234" s="190">
        <f t="shared" si="86"/>
        <v>0</v>
      </c>
      <c r="M234" s="190">
        <f t="shared" si="86"/>
        <v>0</v>
      </c>
      <c r="N234" s="190">
        <f t="shared" si="86"/>
        <v>48.11</v>
      </c>
      <c r="O234" s="190">
        <f t="shared" si="86"/>
        <v>152.59</v>
      </c>
      <c r="P234" s="190">
        <f t="shared" si="86"/>
        <v>200.7</v>
      </c>
      <c r="Q234" s="190">
        <f t="shared" si="86"/>
        <v>917.8</v>
      </c>
      <c r="R234" s="190">
        <f t="shared" si="86"/>
        <v>22886.35</v>
      </c>
      <c r="S234" s="190">
        <f t="shared" si="86"/>
        <v>274636.2</v>
      </c>
      <c r="T234" s="51">
        <f>R234*12</f>
        <v>274636.2</v>
      </c>
      <c r="U234" s="31"/>
      <c r="V234" s="1"/>
    </row>
    <row r="235" spans="1:22" ht="25.5" customHeight="1" thickBot="1">
      <c r="A235" s="118"/>
      <c r="B235" s="191" t="s">
        <v>115</v>
      </c>
      <c r="C235" s="192"/>
      <c r="D235" s="193">
        <f>D234+D225+D220+D216+D206</f>
        <v>17.5</v>
      </c>
      <c r="E235" s="194"/>
      <c r="F235" s="194"/>
      <c r="G235" s="193">
        <f>G234+G225+G220+G216+G206</f>
        <v>78366.25</v>
      </c>
      <c r="H235" s="194"/>
      <c r="I235" s="194"/>
      <c r="J235" s="193">
        <f aca="true" t="shared" si="87" ref="J235:S235">J234+J225+J220+J216+J206</f>
        <v>3947.19</v>
      </c>
      <c r="K235" s="193">
        <f t="shared" si="87"/>
        <v>0</v>
      </c>
      <c r="L235" s="193">
        <f t="shared" si="87"/>
        <v>0</v>
      </c>
      <c r="M235" s="193">
        <f t="shared" si="87"/>
        <v>0</v>
      </c>
      <c r="N235" s="193">
        <f t="shared" si="87"/>
        <v>517.62</v>
      </c>
      <c r="O235" s="193">
        <f t="shared" si="87"/>
        <v>595.99</v>
      </c>
      <c r="P235" s="193">
        <f t="shared" si="87"/>
        <v>5060.8</v>
      </c>
      <c r="Q235" s="193">
        <f t="shared" si="87"/>
        <v>1299.3</v>
      </c>
      <c r="R235" s="193">
        <f t="shared" si="87"/>
        <v>84726.35</v>
      </c>
      <c r="S235" s="195">
        <f t="shared" si="87"/>
        <v>1016716.2</v>
      </c>
      <c r="T235" s="113">
        <f>SUM(T205:T234)</f>
        <v>1016716.2</v>
      </c>
      <c r="U235" s="114"/>
      <c r="V235" s="1"/>
    </row>
    <row r="236" spans="1:22" ht="60.75" customHeight="1">
      <c r="A236" s="38"/>
      <c r="B236" s="135" t="s">
        <v>116</v>
      </c>
      <c r="C236" s="40"/>
      <c r="D236" s="136">
        <f>D235+D201</f>
        <v>141.55</v>
      </c>
      <c r="E236" s="137"/>
      <c r="F236" s="137"/>
      <c r="G236" s="136">
        <f>G235+G201</f>
        <v>656339.41</v>
      </c>
      <c r="H236" s="137"/>
      <c r="I236" s="136">
        <f aca="true" t="shared" si="88" ref="I236:S236">I235+I201</f>
        <v>0</v>
      </c>
      <c r="J236" s="136">
        <f t="shared" si="88"/>
        <v>40887.71</v>
      </c>
      <c r="K236" s="136">
        <f t="shared" si="88"/>
        <v>1244.85</v>
      </c>
      <c r="L236" s="136">
        <f t="shared" si="88"/>
        <v>0</v>
      </c>
      <c r="M236" s="136">
        <f t="shared" si="88"/>
        <v>0</v>
      </c>
      <c r="N236" s="136">
        <f t="shared" si="88"/>
        <v>8168.08</v>
      </c>
      <c r="O236" s="136">
        <f t="shared" si="88"/>
        <v>8891.15</v>
      </c>
      <c r="P236" s="136">
        <f t="shared" si="88"/>
        <v>59191.79</v>
      </c>
      <c r="Q236" s="136">
        <f t="shared" si="88"/>
        <v>12193.8</v>
      </c>
      <c r="R236" s="136">
        <f t="shared" si="88"/>
        <v>727725</v>
      </c>
      <c r="S236" s="136">
        <f t="shared" si="88"/>
        <v>8732700</v>
      </c>
      <c r="T236" s="113">
        <f>8732700-S236</f>
        <v>0</v>
      </c>
      <c r="U236" s="114"/>
      <c r="V236" s="196">
        <f>T236/12</f>
        <v>0</v>
      </c>
    </row>
    <row r="237" spans="1:22" s="57" customFormat="1" ht="15.75" customHeight="1">
      <c r="A237" s="282" t="s">
        <v>54</v>
      </c>
      <c r="B237" s="282"/>
      <c r="C237" s="282"/>
      <c r="D237" s="282"/>
      <c r="E237" s="282"/>
      <c r="F237" s="282"/>
      <c r="G237" s="282"/>
      <c r="H237" s="282"/>
      <c r="I237" s="282"/>
      <c r="J237" s="282"/>
      <c r="K237" s="282"/>
      <c r="L237" s="282"/>
      <c r="M237" s="282"/>
      <c r="N237" s="282"/>
      <c r="O237" s="282"/>
      <c r="P237" s="282"/>
      <c r="Q237" s="282"/>
      <c r="R237" s="282"/>
      <c r="S237" s="282"/>
      <c r="T237" s="90"/>
      <c r="U237" s="58"/>
      <c r="V237" s="62"/>
    </row>
    <row r="238" spans="1:22" s="57" customFormat="1" ht="15.75" customHeight="1">
      <c r="A238" s="203" t="s">
        <v>86</v>
      </c>
      <c r="B238" s="204"/>
      <c r="C238" s="204"/>
      <c r="D238" s="204"/>
      <c r="E238" s="204"/>
      <c r="F238" s="204"/>
      <c r="G238" s="204"/>
      <c r="H238" s="204"/>
      <c r="I238" s="204"/>
      <c r="J238" s="204"/>
      <c r="K238" s="204"/>
      <c r="L238" s="204"/>
      <c r="M238" s="204"/>
      <c r="N238" s="204"/>
      <c r="O238" s="204"/>
      <c r="P238" s="204"/>
      <c r="Q238" s="204"/>
      <c r="R238" s="204"/>
      <c r="S238" s="205"/>
      <c r="T238" s="61"/>
      <c r="U238" s="119"/>
      <c r="V238" s="62"/>
    </row>
    <row r="239" spans="1:22" s="57" customFormat="1" ht="45" customHeight="1">
      <c r="A239" s="74"/>
      <c r="B239" s="73" t="s">
        <v>52</v>
      </c>
      <c r="C239" s="74"/>
      <c r="D239" s="74"/>
      <c r="E239" s="74"/>
      <c r="F239" s="74"/>
      <c r="G239" s="106">
        <v>25666.67</v>
      </c>
      <c r="H239" s="107"/>
      <c r="I239" s="107"/>
      <c r="J239" s="107"/>
      <c r="K239" s="107"/>
      <c r="L239" s="107"/>
      <c r="M239" s="107"/>
      <c r="N239" s="107"/>
      <c r="O239" s="106"/>
      <c r="P239" s="106"/>
      <c r="Q239" s="106"/>
      <c r="R239" s="106">
        <f>G239</f>
        <v>25666.67</v>
      </c>
      <c r="S239" s="106">
        <f>R239*12</f>
        <v>308000.04</v>
      </c>
      <c r="T239" s="61"/>
      <c r="U239" s="119"/>
      <c r="V239" s="62"/>
    </row>
    <row r="240" spans="1:22" s="57" customFormat="1" ht="15.75" customHeight="1">
      <c r="A240" s="74"/>
      <c r="B240" s="108" t="s">
        <v>24</v>
      </c>
      <c r="C240" s="76">
        <f>SUM(C239:C239)</f>
        <v>0</v>
      </c>
      <c r="D240" s="76">
        <f>SUM(D239:D239)</f>
        <v>0</v>
      </c>
      <c r="E240" s="77"/>
      <c r="F240" s="77">
        <f aca="true" t="shared" si="89" ref="F240:S240">SUM(F239:F239)</f>
        <v>0</v>
      </c>
      <c r="G240" s="106">
        <f t="shared" si="89"/>
        <v>25666.67</v>
      </c>
      <c r="H240" s="106">
        <f t="shared" si="89"/>
        <v>0</v>
      </c>
      <c r="I240" s="106">
        <f t="shared" si="89"/>
        <v>0</v>
      </c>
      <c r="J240" s="106">
        <f t="shared" si="89"/>
        <v>0</v>
      </c>
      <c r="K240" s="106">
        <f t="shared" si="89"/>
        <v>0</v>
      </c>
      <c r="L240" s="106">
        <f t="shared" si="89"/>
        <v>0</v>
      </c>
      <c r="M240" s="106">
        <f t="shared" si="89"/>
        <v>0</v>
      </c>
      <c r="N240" s="106">
        <f t="shared" si="89"/>
        <v>0</v>
      </c>
      <c r="O240" s="106">
        <f t="shared" si="89"/>
        <v>0</v>
      </c>
      <c r="P240" s="106">
        <f t="shared" si="89"/>
        <v>0</v>
      </c>
      <c r="Q240" s="106"/>
      <c r="R240" s="106">
        <f t="shared" si="89"/>
        <v>25666.67</v>
      </c>
      <c r="S240" s="106">
        <f t="shared" si="89"/>
        <v>308000.04</v>
      </c>
      <c r="T240" s="61"/>
      <c r="U240" s="58"/>
      <c r="V240" s="62"/>
    </row>
    <row r="241" spans="1:22" s="57" customFormat="1" ht="15.75" customHeight="1">
      <c r="A241" s="203" t="s">
        <v>97</v>
      </c>
      <c r="B241" s="204"/>
      <c r="C241" s="204"/>
      <c r="D241" s="204"/>
      <c r="E241" s="204"/>
      <c r="F241" s="204"/>
      <c r="G241" s="204"/>
      <c r="H241" s="204"/>
      <c r="I241" s="204"/>
      <c r="J241" s="204"/>
      <c r="K241" s="204"/>
      <c r="L241" s="204"/>
      <c r="M241" s="204"/>
      <c r="N241" s="204"/>
      <c r="O241" s="204"/>
      <c r="P241" s="204"/>
      <c r="Q241" s="204"/>
      <c r="R241" s="204"/>
      <c r="S241" s="205"/>
      <c r="T241" s="61"/>
      <c r="U241" s="58"/>
      <c r="V241" s="62"/>
    </row>
    <row r="242" spans="1:22" s="57" customFormat="1" ht="16.5" customHeight="1">
      <c r="A242" s="143">
        <v>1</v>
      </c>
      <c r="B242" s="109" t="s">
        <v>108</v>
      </c>
      <c r="C242" s="110">
        <v>2</v>
      </c>
      <c r="D242" s="106">
        <v>5</v>
      </c>
      <c r="E242" s="111">
        <v>15</v>
      </c>
      <c r="F242" s="112">
        <v>4546</v>
      </c>
      <c r="G242" s="106">
        <f>D242*F242</f>
        <v>22730</v>
      </c>
      <c r="H242" s="107"/>
      <c r="I242" s="107"/>
      <c r="J242" s="107"/>
      <c r="K242" s="107"/>
      <c r="L242" s="107"/>
      <c r="M242" s="107"/>
      <c r="N242" s="112"/>
      <c r="O242" s="112"/>
      <c r="P242" s="112"/>
      <c r="Q242" s="112"/>
      <c r="R242" s="112">
        <f>G242+P242</f>
        <v>22730</v>
      </c>
      <c r="S242" s="106">
        <f>R242*12</f>
        <v>272760</v>
      </c>
      <c r="T242" s="61"/>
      <c r="U242" s="58"/>
      <c r="V242" s="62"/>
    </row>
    <row r="243" spans="1:22" s="57" customFormat="1" ht="47.25" customHeight="1">
      <c r="A243" s="74"/>
      <c r="B243" s="73" t="s">
        <v>52</v>
      </c>
      <c r="C243" s="74"/>
      <c r="D243" s="74"/>
      <c r="E243" s="74"/>
      <c r="F243" s="77"/>
      <c r="G243" s="106">
        <v>20220</v>
      </c>
      <c r="H243" s="107"/>
      <c r="I243" s="107"/>
      <c r="J243" s="107"/>
      <c r="K243" s="107"/>
      <c r="L243" s="107"/>
      <c r="M243" s="107"/>
      <c r="N243" s="107"/>
      <c r="O243" s="107"/>
      <c r="P243" s="106">
        <f>SUM(I243:O243)</f>
        <v>0</v>
      </c>
      <c r="Q243" s="106">
        <f>(3200-F243)*D243</f>
        <v>0</v>
      </c>
      <c r="R243" s="106">
        <f>G243</f>
        <v>20220</v>
      </c>
      <c r="S243" s="106">
        <f>R243*12</f>
        <v>242640</v>
      </c>
      <c r="T243" s="61"/>
      <c r="U243" s="58"/>
      <c r="V243" s="62"/>
    </row>
    <row r="244" spans="1:22" ht="15.75" customHeight="1">
      <c r="A244" s="74"/>
      <c r="B244" s="108" t="s">
        <v>24</v>
      </c>
      <c r="C244" s="106">
        <f>SUM(C242:C243)</f>
        <v>2</v>
      </c>
      <c r="D244" s="106">
        <f>SUM(D242:D243)</f>
        <v>5</v>
      </c>
      <c r="E244" s="106"/>
      <c r="F244" s="106">
        <f aca="true" t="shared" si="90" ref="F244:R244">SUM(F242:F243)</f>
        <v>4546</v>
      </c>
      <c r="G244" s="106">
        <f t="shared" si="90"/>
        <v>42950</v>
      </c>
      <c r="H244" s="106">
        <f t="shared" si="90"/>
        <v>0</v>
      </c>
      <c r="I244" s="106">
        <f t="shared" si="90"/>
        <v>0</v>
      </c>
      <c r="J244" s="106">
        <f t="shared" si="90"/>
        <v>0</v>
      </c>
      <c r="K244" s="106">
        <f t="shared" si="90"/>
        <v>0</v>
      </c>
      <c r="L244" s="106">
        <f t="shared" si="90"/>
        <v>0</v>
      </c>
      <c r="M244" s="106">
        <f t="shared" si="90"/>
        <v>0</v>
      </c>
      <c r="N244" s="106">
        <f t="shared" si="90"/>
        <v>0</v>
      </c>
      <c r="O244" s="106">
        <f t="shared" si="90"/>
        <v>0</v>
      </c>
      <c r="P244" s="106">
        <f t="shared" si="90"/>
        <v>0</v>
      </c>
      <c r="Q244" s="106"/>
      <c r="R244" s="106">
        <f t="shared" si="90"/>
        <v>42950</v>
      </c>
      <c r="S244" s="106">
        <f>S242+S243</f>
        <v>515400</v>
      </c>
      <c r="T244" s="51"/>
      <c r="U244" s="31"/>
      <c r="V244" s="1"/>
    </row>
    <row r="245" spans="1:22" ht="13.5" customHeight="1">
      <c r="A245" s="203" t="s">
        <v>67</v>
      </c>
      <c r="B245" s="204"/>
      <c r="C245" s="204"/>
      <c r="D245" s="204"/>
      <c r="E245" s="204"/>
      <c r="F245" s="204"/>
      <c r="G245" s="204"/>
      <c r="H245" s="204"/>
      <c r="I245" s="204"/>
      <c r="J245" s="204"/>
      <c r="K245" s="204"/>
      <c r="L245" s="204"/>
      <c r="M245" s="204"/>
      <c r="N245" s="204"/>
      <c r="O245" s="204"/>
      <c r="P245" s="204"/>
      <c r="Q245" s="204"/>
      <c r="R245" s="204"/>
      <c r="S245" s="205"/>
      <c r="T245" s="51"/>
      <c r="U245" s="31"/>
      <c r="V245" s="1"/>
    </row>
    <row r="246" spans="1:22" ht="45" customHeight="1">
      <c r="A246" s="83"/>
      <c r="B246" s="73" t="s">
        <v>52</v>
      </c>
      <c r="C246" s="83"/>
      <c r="D246" s="74"/>
      <c r="E246" s="74"/>
      <c r="F246" s="77"/>
      <c r="G246" s="106">
        <v>36283.33</v>
      </c>
      <c r="H246" s="107"/>
      <c r="I246" s="107"/>
      <c r="J246" s="107"/>
      <c r="K246" s="107"/>
      <c r="L246" s="107"/>
      <c r="M246" s="107"/>
      <c r="N246" s="107"/>
      <c r="O246" s="107"/>
      <c r="P246" s="106">
        <f>SUM(I246:O246)</f>
        <v>0</v>
      </c>
      <c r="Q246" s="106"/>
      <c r="R246" s="106">
        <f>G246</f>
        <v>36283.33</v>
      </c>
      <c r="S246" s="106">
        <v>435400</v>
      </c>
      <c r="T246" s="51"/>
      <c r="U246" s="31"/>
      <c r="V246" s="1"/>
    </row>
    <row r="247" spans="1:22" ht="18.75" customHeight="1">
      <c r="A247" s="74"/>
      <c r="B247" s="75" t="s">
        <v>24</v>
      </c>
      <c r="C247" s="76">
        <f>SUM(C246:C246)</f>
        <v>0</v>
      </c>
      <c r="D247" s="77">
        <f>SUM(D246:D246)</f>
        <v>0</v>
      </c>
      <c r="E247" s="76"/>
      <c r="F247" s="77">
        <f aca="true" t="shared" si="91" ref="F247:R247">SUM(F246:F246)</f>
        <v>0</v>
      </c>
      <c r="G247" s="106">
        <f t="shared" si="91"/>
        <v>36283.33</v>
      </c>
      <c r="H247" s="106">
        <f t="shared" si="91"/>
        <v>0</v>
      </c>
      <c r="I247" s="106">
        <f t="shared" si="91"/>
        <v>0</v>
      </c>
      <c r="J247" s="106">
        <f t="shared" si="91"/>
        <v>0</v>
      </c>
      <c r="K247" s="106">
        <f t="shared" si="91"/>
        <v>0</v>
      </c>
      <c r="L247" s="106">
        <f t="shared" si="91"/>
        <v>0</v>
      </c>
      <c r="M247" s="106">
        <f t="shared" si="91"/>
        <v>0</v>
      </c>
      <c r="N247" s="106">
        <f t="shared" si="91"/>
        <v>0</v>
      </c>
      <c r="O247" s="106">
        <f t="shared" si="91"/>
        <v>0</v>
      </c>
      <c r="P247" s="106">
        <f t="shared" si="91"/>
        <v>0</v>
      </c>
      <c r="Q247" s="106"/>
      <c r="R247" s="106">
        <f t="shared" si="91"/>
        <v>36283.33</v>
      </c>
      <c r="S247" s="106">
        <f>SUM(S246:S246)</f>
        <v>435400</v>
      </c>
      <c r="T247" s="51"/>
      <c r="U247" s="31"/>
      <c r="V247" s="1"/>
    </row>
    <row r="248" spans="1:22" ht="14.25" customHeight="1">
      <c r="A248" s="203" t="s">
        <v>109</v>
      </c>
      <c r="B248" s="204"/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5"/>
      <c r="T248" s="51"/>
      <c r="U248" s="31"/>
      <c r="V248" s="1"/>
    </row>
    <row r="249" spans="1:22" ht="51" customHeight="1">
      <c r="A249" s="81"/>
      <c r="B249" s="102" t="s">
        <v>52</v>
      </c>
      <c r="C249" s="82"/>
      <c r="D249" s="82"/>
      <c r="E249" s="82"/>
      <c r="F249" s="82"/>
      <c r="G249" s="103">
        <v>16250</v>
      </c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3">
        <f>G249</f>
        <v>16250</v>
      </c>
      <c r="S249" s="103">
        <f>R249*12</f>
        <v>195000</v>
      </c>
      <c r="T249" s="51"/>
      <c r="U249" s="31"/>
      <c r="V249" s="1"/>
    </row>
    <row r="250" spans="1:22" ht="13.5" customHeight="1" thickBot="1">
      <c r="A250" s="78"/>
      <c r="B250" s="75" t="s">
        <v>24</v>
      </c>
      <c r="C250" s="79"/>
      <c r="D250" s="79"/>
      <c r="E250" s="79"/>
      <c r="F250" s="79"/>
      <c r="G250" s="103">
        <f aca="true" t="shared" si="92" ref="G250:S250">G249</f>
        <v>16250</v>
      </c>
      <c r="H250" s="103">
        <f t="shared" si="92"/>
        <v>0</v>
      </c>
      <c r="I250" s="103">
        <f t="shared" si="92"/>
        <v>0</v>
      </c>
      <c r="J250" s="103">
        <f t="shared" si="92"/>
        <v>0</v>
      </c>
      <c r="K250" s="103">
        <f t="shared" si="92"/>
        <v>0</v>
      </c>
      <c r="L250" s="103">
        <f t="shared" si="92"/>
        <v>0</v>
      </c>
      <c r="M250" s="103">
        <f t="shared" si="92"/>
        <v>0</v>
      </c>
      <c r="N250" s="103">
        <f t="shared" si="92"/>
        <v>0</v>
      </c>
      <c r="O250" s="103">
        <f t="shared" si="92"/>
        <v>0</v>
      </c>
      <c r="P250" s="103">
        <f t="shared" si="92"/>
        <v>0</v>
      </c>
      <c r="Q250" s="103"/>
      <c r="R250" s="103">
        <f t="shared" si="92"/>
        <v>16250</v>
      </c>
      <c r="S250" s="103">
        <f t="shared" si="92"/>
        <v>195000</v>
      </c>
      <c r="T250" s="51"/>
      <c r="U250" s="31"/>
      <c r="V250" s="1"/>
    </row>
    <row r="251" spans="1:22" ht="27.75" customHeight="1" hidden="1">
      <c r="A251" s="78"/>
      <c r="B251" s="101" t="s">
        <v>53</v>
      </c>
      <c r="C251" s="79"/>
      <c r="D251" s="105"/>
      <c r="E251" s="105"/>
      <c r="F251" s="105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3"/>
      <c r="T251" s="51"/>
      <c r="U251" s="31"/>
      <c r="V251" s="1"/>
    </row>
    <row r="252" spans="1:22" ht="15" customHeight="1" hidden="1">
      <c r="A252" s="81"/>
      <c r="B252" s="120" t="s">
        <v>69</v>
      </c>
      <c r="C252" s="82"/>
      <c r="D252" s="121"/>
      <c r="E252" s="121"/>
      <c r="F252" s="121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3"/>
      <c r="T252" s="51"/>
      <c r="U252" s="31"/>
      <c r="V252" s="1"/>
    </row>
    <row r="253" spans="1:22" ht="54.75" customHeight="1" thickBot="1">
      <c r="A253" s="125"/>
      <c r="B253" s="124" t="s">
        <v>68</v>
      </c>
      <c r="C253" s="126">
        <f>C247+C244+C240</f>
        <v>2</v>
      </c>
      <c r="D253" s="127">
        <f>D240+D244+D247+D250</f>
        <v>5</v>
      </c>
      <c r="E253" s="127">
        <f>E247+E244+E240</f>
        <v>0</v>
      </c>
      <c r="F253" s="127"/>
      <c r="G253" s="127">
        <f>G240+G244+G247+G250</f>
        <v>121150</v>
      </c>
      <c r="H253" s="127">
        <f>H247+H244+H240</f>
        <v>0</v>
      </c>
      <c r="I253" s="127">
        <f>I247+I244+I240+I250</f>
        <v>0</v>
      </c>
      <c r="J253" s="127">
        <f>J247+J244+J240+J250</f>
        <v>0</v>
      </c>
      <c r="K253" s="127">
        <f>K247+K244+K240+K250</f>
        <v>0</v>
      </c>
      <c r="L253" s="127">
        <f>L247+L244+L240+L250</f>
        <v>0</v>
      </c>
      <c r="M253" s="127">
        <f>M247+M244+M240+M250</f>
        <v>0</v>
      </c>
      <c r="N253" s="127">
        <f>N240+N244+N247+N250</f>
        <v>0</v>
      </c>
      <c r="O253" s="127">
        <f>O240+O244+O247+O250</f>
        <v>0</v>
      </c>
      <c r="P253" s="127">
        <f>P240+P244+P247+P250</f>
        <v>0</v>
      </c>
      <c r="Q253" s="127">
        <f>Q240+Q244+Q247+Q250</f>
        <v>0</v>
      </c>
      <c r="R253" s="127">
        <f>G253+P253</f>
        <v>121150</v>
      </c>
      <c r="S253" s="128">
        <v>1453800</v>
      </c>
      <c r="T253" s="113"/>
      <c r="U253" s="31"/>
      <c r="V253" s="1"/>
    </row>
    <row r="254" spans="1:22" ht="42" customHeight="1" thickBot="1">
      <c r="A254" s="125"/>
      <c r="B254" s="124" t="s">
        <v>58</v>
      </c>
      <c r="C254" s="126" t="e">
        <f>#REF!+C253</f>
        <v>#REF!</v>
      </c>
      <c r="D254" s="132">
        <f>D236+D253</f>
        <v>146.55</v>
      </c>
      <c r="E254" s="132"/>
      <c r="F254" s="132"/>
      <c r="G254" s="132">
        <f aca="true" t="shared" si="93" ref="G254:S254">G236+G253</f>
        <v>777489.41</v>
      </c>
      <c r="H254" s="132">
        <f t="shared" si="93"/>
        <v>0</v>
      </c>
      <c r="I254" s="132">
        <f t="shared" si="93"/>
        <v>0</v>
      </c>
      <c r="J254" s="132">
        <f t="shared" si="93"/>
        <v>40887.71</v>
      </c>
      <c r="K254" s="132">
        <f t="shared" si="93"/>
        <v>1244.85</v>
      </c>
      <c r="L254" s="132">
        <f t="shared" si="93"/>
        <v>0</v>
      </c>
      <c r="M254" s="132">
        <f t="shared" si="93"/>
        <v>0</v>
      </c>
      <c r="N254" s="132">
        <f t="shared" si="93"/>
        <v>8168.08</v>
      </c>
      <c r="O254" s="132">
        <f t="shared" si="93"/>
        <v>8891.15</v>
      </c>
      <c r="P254" s="132">
        <f t="shared" si="93"/>
        <v>59191.79</v>
      </c>
      <c r="Q254" s="132">
        <f t="shared" si="93"/>
        <v>12193.8</v>
      </c>
      <c r="R254" s="132">
        <f t="shared" si="93"/>
        <v>848875</v>
      </c>
      <c r="S254" s="132">
        <f t="shared" si="93"/>
        <v>10186500</v>
      </c>
      <c r="T254" s="51"/>
      <c r="U254" s="31"/>
      <c r="V254" s="1"/>
    </row>
    <row r="255" spans="1:22" ht="18.75" customHeight="1">
      <c r="A255" s="59"/>
      <c r="B255" s="129"/>
      <c r="C255" s="34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1"/>
      <c r="T255" s="51"/>
      <c r="U255" s="31"/>
      <c r="V255" s="1"/>
    </row>
    <row r="256" spans="1:22" ht="19.5" customHeight="1">
      <c r="A256" s="59"/>
      <c r="B256" s="17" t="s">
        <v>63</v>
      </c>
      <c r="C256" s="60"/>
      <c r="D256" s="60"/>
      <c r="E256" s="60"/>
      <c r="F256" s="59"/>
      <c r="G256" s="59"/>
      <c r="H256" s="59"/>
      <c r="I256" s="59"/>
      <c r="J256" s="197" t="s">
        <v>138</v>
      </c>
      <c r="K256" s="197"/>
      <c r="L256" s="130"/>
      <c r="M256" s="130"/>
      <c r="N256" s="130"/>
      <c r="O256" s="130"/>
      <c r="P256" s="130"/>
      <c r="Q256" s="130"/>
      <c r="R256" s="130"/>
      <c r="S256" s="131"/>
      <c r="T256" s="51"/>
      <c r="U256" s="31"/>
      <c r="V256" s="1"/>
    </row>
    <row r="257" spans="1:22" ht="19.5" customHeight="1">
      <c r="A257" s="59"/>
      <c r="K257" s="59"/>
      <c r="L257" s="59"/>
      <c r="M257" s="59"/>
      <c r="N257" s="59"/>
      <c r="O257" s="59"/>
      <c r="P257" s="59"/>
      <c r="Q257" s="59"/>
      <c r="R257" s="59"/>
      <c r="S257" s="59"/>
      <c r="T257" s="51"/>
      <c r="U257" s="31"/>
      <c r="V257" s="1"/>
    </row>
    <row r="258" spans="1:22" ht="19.5" customHeight="1">
      <c r="A258" s="59"/>
      <c r="B258" s="17" t="s">
        <v>141</v>
      </c>
      <c r="C258" s="60"/>
      <c r="D258" s="60"/>
      <c r="E258" s="60"/>
      <c r="F258" s="59"/>
      <c r="G258" s="59"/>
      <c r="H258" s="59"/>
      <c r="I258" s="59"/>
      <c r="J258" s="197" t="s">
        <v>137</v>
      </c>
      <c r="K258" s="197"/>
      <c r="L258" s="59"/>
      <c r="M258" s="59"/>
      <c r="N258" s="59"/>
      <c r="O258" s="59"/>
      <c r="P258" s="59"/>
      <c r="Q258" s="59"/>
      <c r="R258" s="59"/>
      <c r="S258" s="59"/>
      <c r="T258" s="51"/>
      <c r="U258" s="31"/>
      <c r="V258" s="1"/>
    </row>
    <row r="259" ht="19.5" customHeight="1"/>
    <row r="260" spans="1:22" ht="19.5" customHeight="1">
      <c r="A260" s="59"/>
      <c r="B260" s="17" t="s">
        <v>55</v>
      </c>
      <c r="C260" s="60"/>
      <c r="D260" s="60"/>
      <c r="E260" s="60"/>
      <c r="F260" s="59"/>
      <c r="G260" s="59"/>
      <c r="H260" s="59"/>
      <c r="I260" s="59"/>
      <c r="J260" s="197" t="s">
        <v>139</v>
      </c>
      <c r="K260" s="197"/>
      <c r="L260" s="59"/>
      <c r="M260" s="59"/>
      <c r="N260" s="59"/>
      <c r="O260" s="59"/>
      <c r="P260" s="59"/>
      <c r="Q260" s="59"/>
      <c r="R260" s="59"/>
      <c r="S260" s="59"/>
      <c r="T260" s="51"/>
      <c r="U260" s="31"/>
      <c r="V260" s="1"/>
    </row>
    <row r="261" spans="1:22" ht="19.5" customHeight="1">
      <c r="A261" s="59"/>
      <c r="B261" s="17"/>
      <c r="C261" s="60"/>
      <c r="D261" s="60"/>
      <c r="E261" s="60"/>
      <c r="F261" s="59"/>
      <c r="G261" s="59"/>
      <c r="H261" s="59"/>
      <c r="I261" s="59"/>
      <c r="J261" s="53"/>
      <c r="K261" s="59"/>
      <c r="L261" s="59"/>
      <c r="M261" s="59"/>
      <c r="N261" s="59"/>
      <c r="O261" s="59"/>
      <c r="P261" s="59"/>
      <c r="Q261" s="59"/>
      <c r="R261" s="59"/>
      <c r="S261" s="59"/>
      <c r="T261" s="51"/>
      <c r="U261" s="31"/>
      <c r="V261" s="1"/>
    </row>
    <row r="262" spans="1:22" ht="19.5" customHeight="1">
      <c r="A262" s="59"/>
      <c r="B262" s="17" t="s">
        <v>62</v>
      </c>
      <c r="C262" s="60"/>
      <c r="D262" s="60"/>
      <c r="E262" s="60"/>
      <c r="F262" s="59"/>
      <c r="G262" s="59"/>
      <c r="H262" s="59"/>
      <c r="I262" s="59"/>
      <c r="J262" s="197" t="s">
        <v>140</v>
      </c>
      <c r="K262" s="197"/>
      <c r="L262" s="59"/>
      <c r="M262" s="59"/>
      <c r="N262" s="59"/>
      <c r="O262" s="59"/>
      <c r="P262" s="59"/>
      <c r="Q262" s="59"/>
      <c r="R262" s="59"/>
      <c r="S262" s="59"/>
      <c r="T262" s="51"/>
      <c r="U262" s="31"/>
      <c r="V262" s="1"/>
    </row>
    <row r="263" spans="1:22" ht="15.75" customHeight="1">
      <c r="A263" s="59"/>
      <c r="B263" s="59"/>
      <c r="C263" s="60"/>
      <c r="D263" s="60"/>
      <c r="E263" s="60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1"/>
      <c r="U263" s="31"/>
      <c r="V263" s="1"/>
    </row>
    <row r="264" spans="1:22" ht="15.75" customHeight="1">
      <c r="A264" s="59"/>
      <c r="B264" s="59"/>
      <c r="C264" s="60"/>
      <c r="D264" s="60"/>
      <c r="E264" s="60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1"/>
      <c r="U264" s="31"/>
      <c r="V264" s="1"/>
    </row>
    <row r="265" spans="1:22" ht="15.75" customHeight="1">
      <c r="A265" s="59"/>
      <c r="B265" s="59"/>
      <c r="C265" s="60"/>
      <c r="D265" s="60"/>
      <c r="E265" s="60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1"/>
      <c r="U265" s="31"/>
      <c r="V265" s="1"/>
    </row>
    <row r="266" spans="1:22" ht="15.75" customHeight="1">
      <c r="A266" s="59"/>
      <c r="B266" s="59"/>
      <c r="C266" s="60"/>
      <c r="D266" s="60"/>
      <c r="E266" s="60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1"/>
      <c r="U266" s="31"/>
      <c r="V266" s="1"/>
    </row>
    <row r="267" spans="1:22" ht="15.75" customHeight="1">
      <c r="A267" s="59"/>
      <c r="B267" s="59"/>
      <c r="C267" s="60"/>
      <c r="D267" s="60"/>
      <c r="E267" s="60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1"/>
      <c r="U267" s="31"/>
      <c r="V267" s="1"/>
    </row>
    <row r="268" spans="1:22" ht="15.75" customHeight="1">
      <c r="A268" s="59"/>
      <c r="B268" s="59"/>
      <c r="C268" s="60"/>
      <c r="D268" s="60"/>
      <c r="E268" s="60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1"/>
      <c r="U268" s="31"/>
      <c r="V268" s="1"/>
    </row>
    <row r="269" spans="1:22" ht="15.75" customHeight="1">
      <c r="A269" s="59"/>
      <c r="B269" s="59"/>
      <c r="C269" s="60"/>
      <c r="D269" s="60"/>
      <c r="E269" s="60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1"/>
      <c r="U269" s="31"/>
      <c r="V269" s="1"/>
    </row>
    <row r="270" spans="1:22" ht="15.75" customHeight="1">
      <c r="A270" s="59"/>
      <c r="B270" s="59"/>
      <c r="C270" s="60"/>
      <c r="D270" s="60"/>
      <c r="E270" s="60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1"/>
      <c r="U270" s="31"/>
      <c r="V270" s="1"/>
    </row>
    <row r="271" spans="1:22" ht="15.75" customHeight="1">
      <c r="A271" s="59"/>
      <c r="B271" s="59"/>
      <c r="C271" s="60"/>
      <c r="D271" s="60"/>
      <c r="E271" s="60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1"/>
      <c r="U271" s="31"/>
      <c r="V271" s="1"/>
    </row>
    <row r="272" spans="1:22" ht="15.75" customHeight="1">
      <c r="A272" s="59"/>
      <c r="B272" s="59"/>
      <c r="C272" s="60"/>
      <c r="D272" s="60"/>
      <c r="E272" s="60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1"/>
      <c r="U272" s="31"/>
      <c r="V272" s="1"/>
    </row>
    <row r="273" spans="1:22" ht="15.75" customHeight="1">
      <c r="A273" s="59"/>
      <c r="B273" s="59"/>
      <c r="C273" s="60"/>
      <c r="D273" s="60"/>
      <c r="E273" s="60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1"/>
      <c r="U273" s="31"/>
      <c r="V273" s="1"/>
    </row>
    <row r="274" spans="1:22" ht="15.75" customHeight="1">
      <c r="A274" s="59"/>
      <c r="B274" s="59"/>
      <c r="C274" s="60"/>
      <c r="D274" s="60"/>
      <c r="E274" s="60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1"/>
      <c r="U274" s="31"/>
      <c r="V274" s="1"/>
    </row>
    <row r="275" spans="1:22" ht="15.75" customHeight="1">
      <c r="A275" s="59"/>
      <c r="B275" s="59"/>
      <c r="C275" s="60"/>
      <c r="D275" s="60"/>
      <c r="E275" s="60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1"/>
      <c r="U275" s="31"/>
      <c r="V275" s="1"/>
    </row>
    <row r="276" spans="1:22" ht="15.75" customHeight="1">
      <c r="A276" s="59"/>
      <c r="B276" s="59"/>
      <c r="C276" s="60"/>
      <c r="D276" s="60"/>
      <c r="E276" s="60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1"/>
      <c r="U276" s="31"/>
      <c r="V276" s="1"/>
    </row>
    <row r="277" spans="1:22" ht="15.75" customHeight="1">
      <c r="A277" s="59"/>
      <c r="B277" s="59"/>
      <c r="C277" s="60"/>
      <c r="D277" s="60"/>
      <c r="E277" s="60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1"/>
      <c r="U277" s="31"/>
      <c r="V277" s="1"/>
    </row>
    <row r="278" spans="1:22" ht="15.75" customHeight="1">
      <c r="A278" s="59"/>
      <c r="B278" s="59"/>
      <c r="C278" s="60"/>
      <c r="D278" s="60"/>
      <c r="E278" s="60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1"/>
      <c r="U278" s="31"/>
      <c r="V278" s="1"/>
    </row>
    <row r="279" spans="1:22" ht="15.75" customHeight="1">
      <c r="A279" s="59"/>
      <c r="B279" s="59"/>
      <c r="C279" s="60"/>
      <c r="D279" s="60"/>
      <c r="E279" s="60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1"/>
      <c r="U279" s="31"/>
      <c r="V279" s="1"/>
    </row>
    <row r="280" spans="1:22" ht="15.75" customHeight="1">
      <c r="A280" s="59"/>
      <c r="B280" s="59"/>
      <c r="C280" s="60"/>
      <c r="D280" s="60"/>
      <c r="E280" s="60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1"/>
      <c r="U280" s="31"/>
      <c r="V280" s="1"/>
    </row>
    <row r="281" spans="1:22" ht="15.75" customHeight="1">
      <c r="A281" s="59"/>
      <c r="B281" s="59"/>
      <c r="C281" s="60"/>
      <c r="D281" s="60"/>
      <c r="E281" s="60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1"/>
      <c r="U281" s="31"/>
      <c r="V281" s="1"/>
    </row>
    <row r="282" spans="1:22" ht="15.75" customHeight="1">
      <c r="A282" s="59"/>
      <c r="B282" s="59"/>
      <c r="C282" s="60"/>
      <c r="D282" s="60"/>
      <c r="E282" s="60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1"/>
      <c r="U282" s="31"/>
      <c r="V282" s="1"/>
    </row>
    <row r="283" spans="1:22" ht="15.75" customHeight="1">
      <c r="A283" s="59"/>
      <c r="B283" s="59"/>
      <c r="C283" s="60"/>
      <c r="D283" s="60"/>
      <c r="E283" s="60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1"/>
      <c r="U283" s="31"/>
      <c r="V283" s="1"/>
    </row>
    <row r="284" spans="1:22" ht="15.75" customHeight="1">
      <c r="A284" s="59"/>
      <c r="B284" s="59"/>
      <c r="C284" s="60"/>
      <c r="D284" s="60"/>
      <c r="E284" s="60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1"/>
      <c r="U284" s="31"/>
      <c r="V284" s="1"/>
    </row>
    <row r="285" spans="1:22" ht="15.75" customHeight="1">
      <c r="A285" s="59"/>
      <c r="B285" s="59"/>
      <c r="C285" s="60"/>
      <c r="D285" s="60"/>
      <c r="E285" s="60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1"/>
      <c r="U285" s="31"/>
      <c r="V285" s="1"/>
    </row>
    <row r="286" spans="1:22" ht="15.75" customHeight="1">
      <c r="A286" s="59"/>
      <c r="B286" s="59"/>
      <c r="C286" s="60"/>
      <c r="D286" s="60"/>
      <c r="E286" s="60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1"/>
      <c r="U286" s="31"/>
      <c r="V286" s="1"/>
    </row>
    <row r="287" spans="1:22" ht="15.75" customHeight="1">
      <c r="A287" s="59"/>
      <c r="B287" s="59"/>
      <c r="C287" s="60"/>
      <c r="D287" s="60"/>
      <c r="E287" s="60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1"/>
      <c r="U287" s="31"/>
      <c r="V287" s="1"/>
    </row>
    <row r="288" spans="1:22" ht="15.75" customHeight="1">
      <c r="A288" s="59"/>
      <c r="B288" s="59"/>
      <c r="C288" s="60"/>
      <c r="D288" s="60"/>
      <c r="E288" s="60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1"/>
      <c r="U288" s="31"/>
      <c r="V288" s="1"/>
    </row>
    <row r="289" spans="1:22" ht="15.75" customHeight="1">
      <c r="A289" s="59"/>
      <c r="B289" s="59"/>
      <c r="C289" s="60"/>
      <c r="D289" s="60"/>
      <c r="E289" s="60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1"/>
      <c r="U289" s="31"/>
      <c r="V289" s="1"/>
    </row>
    <row r="290" spans="1:22" ht="15.75" customHeight="1">
      <c r="A290" s="59"/>
      <c r="B290" s="59"/>
      <c r="C290" s="60"/>
      <c r="D290" s="60"/>
      <c r="E290" s="60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1"/>
      <c r="U290" s="31"/>
      <c r="V290" s="1"/>
    </row>
    <row r="291" spans="1:22" ht="15.75" customHeight="1">
      <c r="A291" s="59"/>
      <c r="B291" s="59"/>
      <c r="C291" s="60"/>
      <c r="D291" s="60"/>
      <c r="E291" s="60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1"/>
      <c r="U291" s="31"/>
      <c r="V291" s="1"/>
    </row>
    <row r="292" spans="1:22" ht="15.75" customHeight="1">
      <c r="A292" s="59"/>
      <c r="B292" s="59"/>
      <c r="C292" s="60"/>
      <c r="D292" s="60"/>
      <c r="E292" s="60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1"/>
      <c r="U292" s="31"/>
      <c r="V292" s="1"/>
    </row>
    <row r="293" spans="1:22" ht="15.75" customHeight="1">
      <c r="A293" s="59"/>
      <c r="B293" s="59"/>
      <c r="C293" s="60"/>
      <c r="D293" s="60"/>
      <c r="E293" s="60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1"/>
      <c r="U293" s="31"/>
      <c r="V293" s="1"/>
    </row>
    <row r="294" spans="1:22" ht="15.75" customHeight="1">
      <c r="A294" s="59"/>
      <c r="B294" s="59"/>
      <c r="C294" s="60"/>
      <c r="D294" s="60"/>
      <c r="E294" s="60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1"/>
      <c r="U294" s="31"/>
      <c r="V294" s="1"/>
    </row>
    <row r="295" spans="1:22" ht="15.75" customHeight="1">
      <c r="A295" s="59"/>
      <c r="B295" s="59"/>
      <c r="C295" s="60"/>
      <c r="D295" s="60"/>
      <c r="E295" s="60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1"/>
      <c r="U295" s="31"/>
      <c r="V295" s="1"/>
    </row>
    <row r="296" spans="1:22" ht="15.75" customHeight="1">
      <c r="A296" s="59"/>
      <c r="B296" s="59"/>
      <c r="C296" s="60"/>
      <c r="D296" s="60"/>
      <c r="E296" s="60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1"/>
      <c r="U296" s="31"/>
      <c r="V296" s="1"/>
    </row>
    <row r="297" spans="1:22" ht="15.75" customHeight="1">
      <c r="A297" s="59"/>
      <c r="B297" s="59"/>
      <c r="C297" s="60"/>
      <c r="D297" s="60"/>
      <c r="E297" s="60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1"/>
      <c r="U297" s="31"/>
      <c r="V297" s="1"/>
    </row>
    <row r="298" spans="1:22" ht="15.75" customHeight="1">
      <c r="A298" s="59"/>
      <c r="B298" s="59"/>
      <c r="C298" s="60"/>
      <c r="D298" s="60"/>
      <c r="E298" s="60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1"/>
      <c r="U298" s="31"/>
      <c r="V298" s="1"/>
    </row>
    <row r="299" spans="1:22" ht="15.75" customHeight="1">
      <c r="A299" s="59"/>
      <c r="B299" s="59"/>
      <c r="C299" s="60"/>
      <c r="D299" s="60"/>
      <c r="E299" s="60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1"/>
      <c r="U299" s="31"/>
      <c r="V299" s="1"/>
    </row>
    <row r="300" spans="1:22" ht="15.75" customHeight="1">
      <c r="A300" s="59"/>
      <c r="B300" s="59"/>
      <c r="C300" s="60"/>
      <c r="D300" s="60"/>
      <c r="E300" s="60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1"/>
      <c r="U300" s="31"/>
      <c r="V300" s="1"/>
    </row>
    <row r="301" spans="1:22" ht="15.75" customHeight="1">
      <c r="A301" s="59"/>
      <c r="B301" s="59"/>
      <c r="C301" s="60"/>
      <c r="D301" s="60"/>
      <c r="E301" s="60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1"/>
      <c r="U301" s="31"/>
      <c r="V301" s="1"/>
    </row>
    <row r="302" spans="1:22" ht="15.75" customHeight="1">
      <c r="A302" s="59"/>
      <c r="B302" s="59"/>
      <c r="C302" s="60"/>
      <c r="D302" s="60"/>
      <c r="E302" s="60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1"/>
      <c r="U302" s="31"/>
      <c r="V302" s="1"/>
    </row>
    <row r="303" spans="1:22" ht="15.75" customHeight="1">
      <c r="A303" s="59"/>
      <c r="B303" s="59"/>
      <c r="C303" s="60"/>
      <c r="D303" s="60"/>
      <c r="E303" s="60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1"/>
      <c r="U303" s="31"/>
      <c r="V303" s="1"/>
    </row>
    <row r="304" spans="1:22" ht="15.75" customHeight="1">
      <c r="A304" s="59"/>
      <c r="B304" s="59"/>
      <c r="C304" s="60"/>
      <c r="D304" s="60"/>
      <c r="E304" s="60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1"/>
      <c r="U304" s="31"/>
      <c r="V304" s="1"/>
    </row>
    <row r="305" spans="1:22" ht="15.75" customHeight="1">
      <c r="A305" s="59"/>
      <c r="B305" s="59"/>
      <c r="C305" s="60"/>
      <c r="D305" s="60"/>
      <c r="E305" s="60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1"/>
      <c r="U305" s="31"/>
      <c r="V305" s="1"/>
    </row>
    <row r="306" spans="1:22" ht="15.75" customHeight="1">
      <c r="A306" s="59"/>
      <c r="B306" s="59"/>
      <c r="C306" s="60"/>
      <c r="D306" s="60"/>
      <c r="E306" s="60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1"/>
      <c r="U306" s="31"/>
      <c r="V306" s="1"/>
    </row>
    <row r="307" spans="1:22" ht="15.75" customHeight="1">
      <c r="A307" s="59"/>
      <c r="B307" s="59"/>
      <c r="C307" s="60"/>
      <c r="D307" s="60"/>
      <c r="E307" s="60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1"/>
      <c r="U307" s="31"/>
      <c r="V307" s="1"/>
    </row>
    <row r="308" spans="1:22" ht="15.75" customHeight="1">
      <c r="A308" s="59"/>
      <c r="B308" s="59"/>
      <c r="C308" s="60"/>
      <c r="D308" s="60"/>
      <c r="E308" s="60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1"/>
      <c r="U308" s="31"/>
      <c r="V308" s="1"/>
    </row>
    <row r="309" spans="1:22" ht="15.75" customHeight="1">
      <c r="A309" s="59"/>
      <c r="B309" s="59"/>
      <c r="C309" s="60"/>
      <c r="D309" s="60"/>
      <c r="E309" s="60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1"/>
      <c r="U309" s="31"/>
      <c r="V309" s="1"/>
    </row>
    <row r="310" spans="1:22" ht="15.75" customHeight="1">
      <c r="A310" s="59"/>
      <c r="B310" s="59"/>
      <c r="C310" s="60"/>
      <c r="D310" s="60"/>
      <c r="E310" s="60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1"/>
      <c r="U310" s="31"/>
      <c r="V310" s="1"/>
    </row>
    <row r="311" spans="1:31" ht="18">
      <c r="A311" s="59"/>
      <c r="B311" s="59"/>
      <c r="C311" s="60"/>
      <c r="D311" s="60"/>
      <c r="E311" s="60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2"/>
      <c r="U311" s="33"/>
      <c r="V311" s="33"/>
      <c r="W311" s="20"/>
      <c r="X311" s="34"/>
      <c r="Y311" s="20"/>
      <c r="Z311" s="35"/>
      <c r="AA311" s="35"/>
      <c r="AB311" s="35"/>
      <c r="AC311" s="35"/>
      <c r="AD311" s="35"/>
      <c r="AE311" s="35"/>
    </row>
    <row r="312" spans="1:31" ht="18">
      <c r="A312" s="59"/>
      <c r="B312" s="59"/>
      <c r="C312" s="60"/>
      <c r="D312" s="60"/>
      <c r="E312" s="60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2"/>
      <c r="U312" s="33"/>
      <c r="V312" s="33"/>
      <c r="W312" s="20"/>
      <c r="X312" s="34"/>
      <c r="Y312" s="20"/>
      <c r="Z312" s="35"/>
      <c r="AA312" s="35"/>
      <c r="AB312" s="35"/>
      <c r="AC312" s="35"/>
      <c r="AD312" s="35"/>
      <c r="AE312" s="35"/>
    </row>
    <row r="313" spans="1:31" ht="18">
      <c r="A313" s="59"/>
      <c r="B313" s="59"/>
      <c r="C313" s="60"/>
      <c r="D313" s="60"/>
      <c r="E313" s="60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2"/>
      <c r="U313" s="33"/>
      <c r="V313" s="33"/>
      <c r="W313" s="20"/>
      <c r="X313" s="34"/>
      <c r="Y313" s="20"/>
      <c r="Z313" s="35"/>
      <c r="AA313" s="35"/>
      <c r="AB313" s="35"/>
      <c r="AC313" s="35"/>
      <c r="AD313" s="35"/>
      <c r="AE313" s="35"/>
    </row>
    <row r="314" spans="1:31" ht="15" customHeight="1">
      <c r="A314" s="59"/>
      <c r="B314" s="59"/>
      <c r="C314" s="60"/>
      <c r="D314" s="60"/>
      <c r="E314" s="60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2" t="e">
        <f>SUM(#REF!)</f>
        <v>#REF!</v>
      </c>
      <c r="U314" s="33" t="e">
        <f>T314-#REF!</f>
        <v>#REF!</v>
      </c>
      <c r="V314" s="33" t="e">
        <f>(#REF!+#REF!)*#REF!</f>
        <v>#REF!</v>
      </c>
      <c r="W314" s="20" t="e">
        <f>#REF!-V314</f>
        <v>#REF!</v>
      </c>
      <c r="X314" s="34" t="e">
        <f>#REF!*1</f>
        <v>#REF!</v>
      </c>
      <c r="Y314" s="20" t="e">
        <f>#REF!-X314</f>
        <v>#REF!</v>
      </c>
      <c r="Z314" s="35"/>
      <c r="AA314" s="35"/>
      <c r="AB314" s="35"/>
      <c r="AC314" s="35"/>
      <c r="AD314" s="35"/>
      <c r="AE314" s="35"/>
    </row>
    <row r="315" spans="1:31" ht="18">
      <c r="A315" s="59"/>
      <c r="B315" s="59"/>
      <c r="C315" s="60"/>
      <c r="D315" s="60"/>
      <c r="E315" s="60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2" t="e">
        <f>SUM(#REF!)</f>
        <v>#REF!</v>
      </c>
      <c r="U315" s="33" t="e">
        <f>T315-#REF!</f>
        <v>#REF!</v>
      </c>
      <c r="V315" s="33" t="e">
        <f>(#REF!+#REF!)*#REF!</f>
        <v>#REF!</v>
      </c>
      <c r="W315" s="20" t="e">
        <f>#REF!-V315</f>
        <v>#REF!</v>
      </c>
      <c r="X315" s="34" t="e">
        <f>#REF!*1</f>
        <v>#REF!</v>
      </c>
      <c r="Y315" s="20" t="e">
        <f>#REF!-X315</f>
        <v>#REF!</v>
      </c>
      <c r="Z315" s="35"/>
      <c r="AA315" s="35"/>
      <c r="AB315" s="35"/>
      <c r="AC315" s="35"/>
      <c r="AD315" s="35"/>
      <c r="AE315" s="35"/>
    </row>
    <row r="316" spans="1:31" ht="18" customHeight="1">
      <c r="A316" s="59"/>
      <c r="B316" s="59"/>
      <c r="C316" s="60"/>
      <c r="D316" s="60"/>
      <c r="E316" s="60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2" t="e">
        <f>SUM(#REF!)</f>
        <v>#REF!</v>
      </c>
      <c r="U316" s="33" t="e">
        <f>T316-#REF!</f>
        <v>#REF!</v>
      </c>
      <c r="V316" s="33" t="e">
        <f>(#REF!+#REF!)*#REF!</f>
        <v>#REF!</v>
      </c>
      <c r="W316" s="20" t="e">
        <f>#REF!-V316</f>
        <v>#REF!</v>
      </c>
      <c r="X316" s="34" t="e">
        <f>#REF!*1</f>
        <v>#REF!</v>
      </c>
      <c r="Y316" s="20" t="e">
        <f>#REF!-X316</f>
        <v>#REF!</v>
      </c>
      <c r="Z316" s="35"/>
      <c r="AA316" s="35"/>
      <c r="AB316" s="35"/>
      <c r="AC316" s="35"/>
      <c r="AD316" s="35"/>
      <c r="AE316" s="35"/>
    </row>
    <row r="317" spans="1:31" ht="18">
      <c r="A317" s="59"/>
      <c r="B317" s="59"/>
      <c r="C317" s="60"/>
      <c r="D317" s="60"/>
      <c r="E317" s="60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2" t="e">
        <f>SUM(#REF!)</f>
        <v>#REF!</v>
      </c>
      <c r="U317" s="33" t="e">
        <f>T317-#REF!</f>
        <v>#REF!</v>
      </c>
      <c r="V317" s="33" t="e">
        <f>(#REF!+#REF!)*#REF!</f>
        <v>#REF!</v>
      </c>
      <c r="W317" s="20" t="e">
        <f>#REF!-V317</f>
        <v>#REF!</v>
      </c>
      <c r="X317" s="34" t="e">
        <f>#REF!*1</f>
        <v>#REF!</v>
      </c>
      <c r="Y317" s="20" t="e">
        <f>#REF!-X317</f>
        <v>#REF!</v>
      </c>
      <c r="Z317" s="35"/>
      <c r="AA317" s="35"/>
      <c r="AB317" s="35"/>
      <c r="AC317" s="35"/>
      <c r="AD317" s="35"/>
      <c r="AE317" s="35"/>
    </row>
    <row r="318" spans="1:31" ht="18">
      <c r="A318" s="38"/>
      <c r="B318" s="39"/>
      <c r="C318" s="42"/>
      <c r="D318" s="42"/>
      <c r="E318" s="42"/>
      <c r="F318" s="269"/>
      <c r="G318" s="269"/>
      <c r="H318" s="269"/>
      <c r="I318" s="269"/>
      <c r="J318" s="269"/>
      <c r="K318" s="269"/>
      <c r="L318" s="269"/>
      <c r="M318" s="269"/>
      <c r="N318" s="269"/>
      <c r="O318" s="40"/>
      <c r="P318" s="40"/>
      <c r="Q318" s="40"/>
      <c r="R318" s="40"/>
      <c r="S318" s="41"/>
      <c r="T318" s="52" t="e">
        <f>SUM(#REF!)</f>
        <v>#REF!</v>
      </c>
      <c r="U318" s="33" t="e">
        <f>T318-#REF!</f>
        <v>#REF!</v>
      </c>
      <c r="V318" s="33" t="e">
        <f>(#REF!+#REF!)*#REF!</f>
        <v>#REF!</v>
      </c>
      <c r="W318" s="20" t="e">
        <f>#REF!-V318</f>
        <v>#REF!</v>
      </c>
      <c r="X318" s="34" t="e">
        <f>#REF!*1</f>
        <v>#REF!</v>
      </c>
      <c r="Y318" s="20" t="e">
        <f>#REF!-X318</f>
        <v>#REF!</v>
      </c>
      <c r="Z318" s="35"/>
      <c r="AA318" s="35"/>
      <c r="AB318" s="35"/>
      <c r="AC318" s="35"/>
      <c r="AD318" s="35"/>
      <c r="AE318" s="35"/>
    </row>
    <row r="319" spans="1:31" ht="18" customHeight="1">
      <c r="A319" s="38"/>
      <c r="B319" s="43"/>
      <c r="C319" s="42"/>
      <c r="D319" s="42"/>
      <c r="E319" s="42"/>
      <c r="F319" s="37"/>
      <c r="G319" s="37"/>
      <c r="H319" s="37"/>
      <c r="I319" s="37"/>
      <c r="M319" s="40"/>
      <c r="N319" s="40"/>
      <c r="O319" s="40"/>
      <c r="P319" s="40"/>
      <c r="Q319" s="40"/>
      <c r="R319" s="40"/>
      <c r="S319" s="41"/>
      <c r="T319" s="52" t="e">
        <f>SUM(#REF!)</f>
        <v>#REF!</v>
      </c>
      <c r="U319" s="33" t="e">
        <f>T319-#REF!</f>
        <v>#REF!</v>
      </c>
      <c r="V319" s="33" t="e">
        <f>(#REF!+#REF!)*#REF!</f>
        <v>#REF!</v>
      </c>
      <c r="W319" s="20" t="e">
        <f>#REF!-V319</f>
        <v>#REF!</v>
      </c>
      <c r="X319" s="34" t="e">
        <f>#REF!*1</f>
        <v>#REF!</v>
      </c>
      <c r="Y319" s="20" t="e">
        <f>#REF!-X319</f>
        <v>#REF!</v>
      </c>
      <c r="Z319" s="35"/>
      <c r="AA319" s="35"/>
      <c r="AB319" s="35"/>
      <c r="AC319" s="35"/>
      <c r="AD319" s="35"/>
      <c r="AE319" s="35"/>
    </row>
    <row r="320" spans="1:31" ht="17.25" customHeight="1">
      <c r="A320" s="38"/>
      <c r="B320" s="7"/>
      <c r="C320" s="44"/>
      <c r="D320" s="44"/>
      <c r="E320" s="44"/>
      <c r="F320" s="31"/>
      <c r="G320" s="43"/>
      <c r="H320" s="31"/>
      <c r="I320" s="31"/>
      <c r="J320" s="45"/>
      <c r="K320" s="45"/>
      <c r="L320" s="267"/>
      <c r="M320" s="267"/>
      <c r="N320" s="267"/>
      <c r="O320" s="267"/>
      <c r="P320" s="267"/>
      <c r="Q320" s="267"/>
      <c r="R320" s="267"/>
      <c r="S320" s="41"/>
      <c r="T320" s="52" t="e">
        <f>SUM(#REF!)</f>
        <v>#REF!</v>
      </c>
      <c r="U320" s="33" t="e">
        <f>T320-#REF!</f>
        <v>#REF!</v>
      </c>
      <c r="V320" s="33" t="e">
        <f>(#REF!+#REF!)*#REF!</f>
        <v>#REF!</v>
      </c>
      <c r="W320" s="20" t="e">
        <f>#REF!-V320</f>
        <v>#REF!</v>
      </c>
      <c r="X320" s="34" t="e">
        <f>#REF!*1</f>
        <v>#REF!</v>
      </c>
      <c r="Y320" s="20" t="e">
        <f>#REF!-X320</f>
        <v>#REF!</v>
      </c>
      <c r="Z320" s="35"/>
      <c r="AA320" s="35"/>
      <c r="AB320" s="35"/>
      <c r="AC320" s="35"/>
      <c r="AD320" s="35"/>
      <c r="AE320" s="35"/>
    </row>
    <row r="321" spans="1:31" ht="20.25" customHeight="1">
      <c r="A321" s="15"/>
      <c r="B321" s="31"/>
      <c r="C321" s="44"/>
      <c r="D321" s="44"/>
      <c r="E321" s="44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33"/>
      <c r="T321" s="52"/>
      <c r="U321" s="33"/>
      <c r="V321" s="33"/>
      <c r="W321" s="20"/>
      <c r="X321" s="34"/>
      <c r="Y321" s="20"/>
      <c r="Z321" s="35"/>
      <c r="AA321" s="35"/>
      <c r="AB321" s="35"/>
      <c r="AC321" s="35"/>
      <c r="AD321" s="35"/>
      <c r="AE321" s="35"/>
    </row>
    <row r="322" spans="2:31" ht="18" customHeight="1">
      <c r="B322" s="31"/>
      <c r="C322" s="44"/>
      <c r="D322" s="44"/>
      <c r="E322" s="44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52" t="e">
        <f>SUM(#REF!)</f>
        <v>#REF!</v>
      </c>
      <c r="U322" s="33" t="e">
        <f>T322-#REF!</f>
        <v>#REF!</v>
      </c>
      <c r="V322" s="36" t="e">
        <f>(#REF!+#REF!)*#REF!</f>
        <v>#REF!</v>
      </c>
      <c r="W322" s="20" t="e">
        <f>#REF!-V322</f>
        <v>#REF!</v>
      </c>
      <c r="X322" s="34" t="e">
        <f>#REF!*1</f>
        <v>#REF!</v>
      </c>
      <c r="Y322" s="20" t="e">
        <f>#REF!-X322</f>
        <v>#REF!</v>
      </c>
      <c r="Z322" s="35"/>
      <c r="AA322" s="35"/>
      <c r="AB322" s="35"/>
      <c r="AC322" s="35"/>
      <c r="AD322" s="35"/>
      <c r="AE322" s="35"/>
    </row>
    <row r="323" spans="2:31" ht="18" customHeight="1">
      <c r="B323" s="31"/>
      <c r="C323" s="44"/>
      <c r="D323" s="44"/>
      <c r="E323" s="44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52" t="e">
        <f>SUM(#REF!)</f>
        <v>#REF!</v>
      </c>
      <c r="U323" s="33" t="e">
        <f>T323-#REF!</f>
        <v>#REF!</v>
      </c>
      <c r="V323" s="36" t="e">
        <f>(#REF!+#REF!)*#REF!</f>
        <v>#REF!</v>
      </c>
      <c r="W323" s="20" t="e">
        <f>#REF!-V323</f>
        <v>#REF!</v>
      </c>
      <c r="X323" s="34" t="e">
        <f>#REF!*1</f>
        <v>#REF!</v>
      </c>
      <c r="Y323" s="20" t="e">
        <f>#REF!-X323</f>
        <v>#REF!</v>
      </c>
      <c r="Z323" s="35"/>
      <c r="AA323" s="35"/>
      <c r="AB323" s="35"/>
      <c r="AC323" s="35"/>
      <c r="AD323" s="35"/>
      <c r="AE323" s="35"/>
    </row>
    <row r="324" spans="2:25" ht="18">
      <c r="B324" s="31"/>
      <c r="C324" s="44"/>
      <c r="D324" s="44"/>
      <c r="E324" s="44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52" t="e">
        <f>SUM(#REF!)</f>
        <v>#REF!</v>
      </c>
      <c r="U324" s="33" t="e">
        <f>T324-#REF!</f>
        <v>#REF!</v>
      </c>
      <c r="V324" s="33" t="e">
        <f>(#REF!+#REF!)*#REF!</f>
        <v>#REF!</v>
      </c>
      <c r="W324" s="20" t="e">
        <f>#REF!-V324</f>
        <v>#REF!</v>
      </c>
      <c r="X324" s="34" t="e">
        <f>#REF!*1</f>
        <v>#REF!</v>
      </c>
      <c r="Y324" s="20" t="e">
        <f>#REF!-X324</f>
        <v>#REF!</v>
      </c>
    </row>
    <row r="325" spans="2:25" ht="18">
      <c r="B325" s="31"/>
      <c r="C325" s="44"/>
      <c r="D325" s="44"/>
      <c r="E325" s="44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52" t="e">
        <f>SUM(#REF!)</f>
        <v>#REF!</v>
      </c>
      <c r="U325" s="33" t="e">
        <f>T325-#REF!</f>
        <v>#REF!</v>
      </c>
      <c r="V325" s="33" t="e">
        <f>(#REF!+#REF!)*#REF!</f>
        <v>#REF!</v>
      </c>
      <c r="W325" s="20" t="e">
        <f>#REF!-V325</f>
        <v>#REF!</v>
      </c>
      <c r="X325" s="34" t="e">
        <f>#REF!*1</f>
        <v>#REF!</v>
      </c>
      <c r="Y325" s="20" t="e">
        <f>#REF!-X325</f>
        <v>#REF!</v>
      </c>
    </row>
    <row r="326" spans="2:25" ht="18">
      <c r="B326" s="31"/>
      <c r="C326" s="44"/>
      <c r="D326" s="44"/>
      <c r="E326" s="44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52" t="e">
        <f>SUM(#REF!)</f>
        <v>#REF!</v>
      </c>
      <c r="U326" s="33" t="e">
        <f>T326-#REF!</f>
        <v>#REF!</v>
      </c>
      <c r="V326" s="33" t="e">
        <f>(#REF!+#REF!)*#REF!</f>
        <v>#REF!</v>
      </c>
      <c r="W326" s="20" t="e">
        <f>#REF!-V326</f>
        <v>#REF!</v>
      </c>
      <c r="X326" s="34" t="e">
        <f>#REF!*1</f>
        <v>#REF!</v>
      </c>
      <c r="Y326" s="20" t="e">
        <f>#REF!-X326</f>
        <v>#REF!</v>
      </c>
    </row>
    <row r="327" spans="2:25" ht="18">
      <c r="B327" s="31"/>
      <c r="C327" s="44"/>
      <c r="D327" s="44"/>
      <c r="E327" s="44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52" t="e">
        <f>SUM(#REF!)</f>
        <v>#REF!</v>
      </c>
      <c r="U327" s="33" t="e">
        <f>T327-#REF!</f>
        <v>#REF!</v>
      </c>
      <c r="V327" s="33" t="e">
        <f>(#REF!+#REF!)*#REF!</f>
        <v>#REF!</v>
      </c>
      <c r="W327" s="20" t="e">
        <f>#REF!-V327</f>
        <v>#REF!</v>
      </c>
      <c r="X327" s="34" t="e">
        <f>#REF!*1</f>
        <v>#REF!</v>
      </c>
      <c r="Y327" s="20" t="e">
        <f>#REF!-X327</f>
        <v>#REF!</v>
      </c>
    </row>
    <row r="328" spans="2:25" ht="18">
      <c r="B328" s="31"/>
      <c r="C328" s="44"/>
      <c r="D328" s="44"/>
      <c r="E328" s="44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52" t="e">
        <f>SUM(#REF!)</f>
        <v>#REF!</v>
      </c>
      <c r="U328" s="33" t="e">
        <f>T328-#REF!</f>
        <v>#REF!</v>
      </c>
      <c r="V328" s="33" t="e">
        <f>(#REF!+#REF!)*#REF!</f>
        <v>#REF!</v>
      </c>
      <c r="W328" s="20" t="e">
        <f>#REF!-V328</f>
        <v>#REF!</v>
      </c>
      <c r="X328" s="34" t="e">
        <f>#REF!*1</f>
        <v>#REF!</v>
      </c>
      <c r="Y328" s="20" t="e">
        <f>#REF!-X328</f>
        <v>#REF!</v>
      </c>
    </row>
    <row r="329" spans="20:25" ht="18">
      <c r="T329" s="52"/>
      <c r="U329" s="33"/>
      <c r="V329" s="33"/>
      <c r="W329" s="20"/>
      <c r="X329" s="34"/>
      <c r="Y329" s="20"/>
    </row>
    <row r="330" spans="20:25" ht="18">
      <c r="T330" s="52"/>
      <c r="U330" s="33"/>
      <c r="V330" s="33"/>
      <c r="W330" s="20"/>
      <c r="X330" s="34"/>
      <c r="Y330" s="20"/>
    </row>
    <row r="331" spans="20:25" ht="18">
      <c r="T331" s="52"/>
      <c r="U331" s="33"/>
      <c r="V331" s="33"/>
      <c r="W331" s="20"/>
      <c r="X331" s="34"/>
      <c r="Y331" s="20"/>
    </row>
    <row r="332" spans="20:25" ht="18">
      <c r="T332" s="52"/>
      <c r="U332" s="33"/>
      <c r="V332" s="33"/>
      <c r="W332" s="20"/>
      <c r="X332" s="34"/>
      <c r="Y332" s="20"/>
    </row>
    <row r="333" spans="20:25" ht="18">
      <c r="T333" s="52"/>
      <c r="U333" s="33"/>
      <c r="V333" s="33"/>
      <c r="W333" s="20"/>
      <c r="X333" s="34"/>
      <c r="Y333" s="20"/>
    </row>
    <row r="334" spans="20:25" ht="18">
      <c r="T334" s="52" t="e">
        <f>SUM(#REF!)</f>
        <v>#REF!</v>
      </c>
      <c r="U334" s="33" t="e">
        <f>T334-#REF!</f>
        <v>#REF!</v>
      </c>
      <c r="V334" s="36" t="e">
        <f>(#REF!+#REF!)*#REF!</f>
        <v>#REF!</v>
      </c>
      <c r="W334" s="22" t="e">
        <f>#REF!-V334</f>
        <v>#REF!</v>
      </c>
      <c r="X334" s="34" t="e">
        <f>#REF!*1</f>
        <v>#REF!</v>
      </c>
      <c r="Y334" s="20" t="e">
        <f>#REF!-X334</f>
        <v>#REF!</v>
      </c>
    </row>
    <row r="335" spans="20:25" ht="18">
      <c r="T335" s="52" t="e">
        <f>SUM(#REF!)</f>
        <v>#REF!</v>
      </c>
      <c r="U335" s="33" t="e">
        <f>T335-#REF!</f>
        <v>#REF!</v>
      </c>
      <c r="V335" s="36" t="e">
        <f>(#REF!+#REF!)*#REF!</f>
        <v>#REF!</v>
      </c>
      <c r="W335" s="22" t="e">
        <f>#REF!-V335</f>
        <v>#REF!</v>
      </c>
      <c r="X335" s="34" t="e">
        <f>#REF!*1</f>
        <v>#REF!</v>
      </c>
      <c r="Y335" s="20" t="e">
        <f>#REF!-X335</f>
        <v>#REF!</v>
      </c>
    </row>
    <row r="336" spans="20:25" ht="18">
      <c r="T336" s="52" t="e">
        <f>SUM(#REF!)</f>
        <v>#REF!</v>
      </c>
      <c r="U336" s="33" t="e">
        <f>#REF!-T336</f>
        <v>#REF!</v>
      </c>
      <c r="V336" s="33" t="e">
        <f>(T336+#REF!)*#REF!</f>
        <v>#REF!</v>
      </c>
      <c r="W336" s="20" t="e">
        <f>V336-#REF!</f>
        <v>#REF!</v>
      </c>
      <c r="X336" s="34" t="e">
        <f>V336*12</f>
        <v>#REF!</v>
      </c>
      <c r="Y336" s="20" t="e">
        <f>#REF!-X336</f>
        <v>#REF!</v>
      </c>
    </row>
    <row r="337" spans="20:25" ht="18">
      <c r="T337" s="52"/>
      <c r="U337" s="33"/>
      <c r="V337" s="33"/>
      <c r="W337" s="20"/>
      <c r="X337" s="34"/>
      <c r="Y337" s="20"/>
    </row>
    <row r="338" spans="20:25" ht="18">
      <c r="T338" s="52"/>
      <c r="U338" s="33"/>
      <c r="V338" s="33"/>
      <c r="W338" s="20"/>
      <c r="X338" s="34"/>
      <c r="Y338" s="20"/>
    </row>
    <row r="339" spans="20:25" ht="18">
      <c r="T339" s="52">
        <f aca="true" t="shared" si="94" ref="T339:T370">SUM(H320:N320)</f>
        <v>0</v>
      </c>
      <c r="U339" s="33">
        <f aca="true" t="shared" si="95" ref="U339:U370">P320-T339</f>
        <v>0</v>
      </c>
      <c r="V339" s="33">
        <f aca="true" t="shared" si="96" ref="V339:V370">(T339+G320)*C320</f>
        <v>0</v>
      </c>
      <c r="W339" s="20" t="e">
        <f>V339-#REF!</f>
        <v>#REF!</v>
      </c>
      <c r="X339" s="34">
        <f aca="true" t="shared" si="97" ref="X339:X368">V339*12</f>
        <v>0</v>
      </c>
      <c r="Y339" s="20">
        <f>R320-X339</f>
        <v>0</v>
      </c>
    </row>
    <row r="340" spans="20:25" ht="18">
      <c r="T340" s="52">
        <f t="shared" si="94"/>
        <v>0</v>
      </c>
      <c r="U340" s="33">
        <f t="shared" si="95"/>
        <v>0</v>
      </c>
      <c r="V340" s="33">
        <f t="shared" si="96"/>
        <v>0</v>
      </c>
      <c r="W340" s="20">
        <f aca="true" t="shared" si="98" ref="W340:W368">V340-R321</f>
        <v>0</v>
      </c>
      <c r="X340" s="34">
        <f t="shared" si="97"/>
        <v>0</v>
      </c>
      <c r="Y340" s="20">
        <f aca="true" t="shared" si="99" ref="Y340:Y368">S321-X340</f>
        <v>0</v>
      </c>
    </row>
    <row r="341" spans="20:25" ht="18">
      <c r="T341" s="52">
        <f t="shared" si="94"/>
        <v>0</v>
      </c>
      <c r="U341" s="33">
        <f t="shared" si="95"/>
        <v>0</v>
      </c>
      <c r="V341" s="33">
        <f t="shared" si="96"/>
        <v>0</v>
      </c>
      <c r="W341" s="20">
        <f t="shared" si="98"/>
        <v>0</v>
      </c>
      <c r="X341" s="34">
        <f t="shared" si="97"/>
        <v>0</v>
      </c>
      <c r="Y341" s="20">
        <f t="shared" si="99"/>
        <v>0</v>
      </c>
    </row>
    <row r="342" spans="20:25" ht="18">
      <c r="T342" s="52">
        <f t="shared" si="94"/>
        <v>0</v>
      </c>
      <c r="U342" s="33">
        <f t="shared" si="95"/>
        <v>0</v>
      </c>
      <c r="V342" s="33">
        <f t="shared" si="96"/>
        <v>0</v>
      </c>
      <c r="W342" s="20">
        <f t="shared" si="98"/>
        <v>0</v>
      </c>
      <c r="X342" s="34">
        <f t="shared" si="97"/>
        <v>0</v>
      </c>
      <c r="Y342" s="20">
        <f t="shared" si="99"/>
        <v>0</v>
      </c>
    </row>
    <row r="343" spans="20:25" ht="18">
      <c r="T343" s="52">
        <f t="shared" si="94"/>
        <v>0</v>
      </c>
      <c r="U343" s="33">
        <f t="shared" si="95"/>
        <v>0</v>
      </c>
      <c r="V343" s="33">
        <f t="shared" si="96"/>
        <v>0</v>
      </c>
      <c r="W343" s="20">
        <f t="shared" si="98"/>
        <v>0</v>
      </c>
      <c r="X343" s="34">
        <f t="shared" si="97"/>
        <v>0</v>
      </c>
      <c r="Y343" s="20">
        <f t="shared" si="99"/>
        <v>0</v>
      </c>
    </row>
    <row r="344" spans="20:25" ht="18">
      <c r="T344" s="52">
        <f t="shared" si="94"/>
        <v>0</v>
      </c>
      <c r="U344" s="33">
        <f t="shared" si="95"/>
        <v>0</v>
      </c>
      <c r="V344" s="33">
        <f t="shared" si="96"/>
        <v>0</v>
      </c>
      <c r="W344" s="20">
        <f t="shared" si="98"/>
        <v>0</v>
      </c>
      <c r="X344" s="34">
        <f t="shared" si="97"/>
        <v>0</v>
      </c>
      <c r="Y344" s="20">
        <f t="shared" si="99"/>
        <v>0</v>
      </c>
    </row>
    <row r="345" spans="20:25" ht="18">
      <c r="T345" s="52">
        <f t="shared" si="94"/>
        <v>0</v>
      </c>
      <c r="U345" s="33">
        <f t="shared" si="95"/>
        <v>0</v>
      </c>
      <c r="V345" s="33">
        <f t="shared" si="96"/>
        <v>0</v>
      </c>
      <c r="W345" s="20">
        <f t="shared" si="98"/>
        <v>0</v>
      </c>
      <c r="X345" s="34">
        <f t="shared" si="97"/>
        <v>0</v>
      </c>
      <c r="Y345" s="20">
        <f t="shared" si="99"/>
        <v>0</v>
      </c>
    </row>
    <row r="346" spans="20:25" ht="18">
      <c r="T346" s="52">
        <f t="shared" si="94"/>
        <v>0</v>
      </c>
      <c r="U346" s="33">
        <f t="shared" si="95"/>
        <v>0</v>
      </c>
      <c r="V346" s="33">
        <f t="shared" si="96"/>
        <v>0</v>
      </c>
      <c r="W346" s="20">
        <f t="shared" si="98"/>
        <v>0</v>
      </c>
      <c r="X346" s="34">
        <f t="shared" si="97"/>
        <v>0</v>
      </c>
      <c r="Y346" s="20">
        <f t="shared" si="99"/>
        <v>0</v>
      </c>
    </row>
    <row r="347" spans="20:25" ht="18">
      <c r="T347" s="52">
        <f t="shared" si="94"/>
        <v>0</v>
      </c>
      <c r="U347" s="33">
        <f t="shared" si="95"/>
        <v>0</v>
      </c>
      <c r="V347" s="33">
        <f t="shared" si="96"/>
        <v>0</v>
      </c>
      <c r="W347" s="20">
        <f t="shared" si="98"/>
        <v>0</v>
      </c>
      <c r="X347" s="34">
        <f t="shared" si="97"/>
        <v>0</v>
      </c>
      <c r="Y347" s="20">
        <f t="shared" si="99"/>
        <v>0</v>
      </c>
    </row>
    <row r="348" spans="20:25" ht="18">
      <c r="T348" s="52">
        <f t="shared" si="94"/>
        <v>0</v>
      </c>
      <c r="U348" s="33">
        <f t="shared" si="95"/>
        <v>0</v>
      </c>
      <c r="V348" s="33">
        <f t="shared" si="96"/>
        <v>0</v>
      </c>
      <c r="W348" s="20">
        <f t="shared" si="98"/>
        <v>0</v>
      </c>
      <c r="X348" s="34">
        <f t="shared" si="97"/>
        <v>0</v>
      </c>
      <c r="Y348" s="20">
        <f t="shared" si="99"/>
        <v>0</v>
      </c>
    </row>
    <row r="349" spans="20:25" ht="18">
      <c r="T349" s="52">
        <f t="shared" si="94"/>
        <v>0</v>
      </c>
      <c r="U349" s="33">
        <f t="shared" si="95"/>
        <v>0</v>
      </c>
      <c r="V349" s="33">
        <f t="shared" si="96"/>
        <v>0</v>
      </c>
      <c r="W349" s="20">
        <f t="shared" si="98"/>
        <v>0</v>
      </c>
      <c r="X349" s="34">
        <f t="shared" si="97"/>
        <v>0</v>
      </c>
      <c r="Y349" s="20">
        <f t="shared" si="99"/>
        <v>0</v>
      </c>
    </row>
    <row r="350" spans="20:25" ht="18">
      <c r="T350" s="52">
        <f t="shared" si="94"/>
        <v>0</v>
      </c>
      <c r="U350" s="33">
        <f t="shared" si="95"/>
        <v>0</v>
      </c>
      <c r="V350" s="33">
        <f t="shared" si="96"/>
        <v>0</v>
      </c>
      <c r="W350" s="20">
        <f t="shared" si="98"/>
        <v>0</v>
      </c>
      <c r="X350" s="34">
        <f t="shared" si="97"/>
        <v>0</v>
      </c>
      <c r="Y350" s="20">
        <f t="shared" si="99"/>
        <v>0</v>
      </c>
    </row>
    <row r="351" spans="20:25" ht="18">
      <c r="T351" s="52">
        <f t="shared" si="94"/>
        <v>0</v>
      </c>
      <c r="U351" s="33">
        <f t="shared" si="95"/>
        <v>0</v>
      </c>
      <c r="V351" s="33">
        <f t="shared" si="96"/>
        <v>0</v>
      </c>
      <c r="W351" s="20">
        <f t="shared" si="98"/>
        <v>0</v>
      </c>
      <c r="X351" s="34">
        <f t="shared" si="97"/>
        <v>0</v>
      </c>
      <c r="Y351" s="20">
        <f t="shared" si="99"/>
        <v>0</v>
      </c>
    </row>
    <row r="352" spans="20:25" ht="18">
      <c r="T352" s="52">
        <f t="shared" si="94"/>
        <v>0</v>
      </c>
      <c r="U352" s="33">
        <f t="shared" si="95"/>
        <v>0</v>
      </c>
      <c r="V352" s="33">
        <f t="shared" si="96"/>
        <v>0</v>
      </c>
      <c r="W352" s="20">
        <f t="shared" si="98"/>
        <v>0</v>
      </c>
      <c r="X352" s="34">
        <f t="shared" si="97"/>
        <v>0</v>
      </c>
      <c r="Y352" s="20">
        <f t="shared" si="99"/>
        <v>0</v>
      </c>
    </row>
    <row r="353" spans="20:25" ht="18">
      <c r="T353" s="52">
        <f t="shared" si="94"/>
        <v>0</v>
      </c>
      <c r="U353" s="33">
        <f t="shared" si="95"/>
        <v>0</v>
      </c>
      <c r="V353" s="33">
        <f t="shared" si="96"/>
        <v>0</v>
      </c>
      <c r="W353" s="20">
        <f t="shared" si="98"/>
        <v>0</v>
      </c>
      <c r="X353" s="34">
        <f t="shared" si="97"/>
        <v>0</v>
      </c>
      <c r="Y353" s="20">
        <f t="shared" si="99"/>
        <v>0</v>
      </c>
    </row>
    <row r="354" spans="20:25" ht="18">
      <c r="T354" s="52">
        <f t="shared" si="94"/>
        <v>0</v>
      </c>
      <c r="U354" s="33">
        <f t="shared" si="95"/>
        <v>0</v>
      </c>
      <c r="V354" s="33">
        <f t="shared" si="96"/>
        <v>0</v>
      </c>
      <c r="W354" s="20">
        <f t="shared" si="98"/>
        <v>0</v>
      </c>
      <c r="X354" s="34">
        <f t="shared" si="97"/>
        <v>0</v>
      </c>
      <c r="Y354" s="20">
        <f t="shared" si="99"/>
        <v>0</v>
      </c>
    </row>
    <row r="355" spans="20:25" ht="18">
      <c r="T355" s="52">
        <f t="shared" si="94"/>
        <v>0</v>
      </c>
      <c r="U355" s="33">
        <f t="shared" si="95"/>
        <v>0</v>
      </c>
      <c r="V355" s="33">
        <f t="shared" si="96"/>
        <v>0</v>
      </c>
      <c r="W355" s="20">
        <f t="shared" si="98"/>
        <v>0</v>
      </c>
      <c r="X355" s="34">
        <f t="shared" si="97"/>
        <v>0</v>
      </c>
      <c r="Y355" s="20">
        <f t="shared" si="99"/>
        <v>0</v>
      </c>
    </row>
    <row r="356" spans="20:25" ht="18">
      <c r="T356" s="52">
        <f t="shared" si="94"/>
        <v>0</v>
      </c>
      <c r="U356" s="33">
        <f t="shared" si="95"/>
        <v>0</v>
      </c>
      <c r="V356" s="33">
        <f t="shared" si="96"/>
        <v>0</v>
      </c>
      <c r="W356" s="20">
        <f t="shared" si="98"/>
        <v>0</v>
      </c>
      <c r="X356" s="34">
        <f t="shared" si="97"/>
        <v>0</v>
      </c>
      <c r="Y356" s="20">
        <f t="shared" si="99"/>
        <v>0</v>
      </c>
    </row>
    <row r="357" spans="20:25" ht="18">
      <c r="T357" s="52">
        <f t="shared" si="94"/>
        <v>0</v>
      </c>
      <c r="U357" s="33">
        <f t="shared" si="95"/>
        <v>0</v>
      </c>
      <c r="V357" s="33">
        <f t="shared" si="96"/>
        <v>0</v>
      </c>
      <c r="W357" s="20">
        <f t="shared" si="98"/>
        <v>0</v>
      </c>
      <c r="X357" s="34">
        <f t="shared" si="97"/>
        <v>0</v>
      </c>
      <c r="Y357" s="20">
        <f t="shared" si="99"/>
        <v>0</v>
      </c>
    </row>
    <row r="358" spans="20:25" ht="18">
      <c r="T358" s="52">
        <f t="shared" si="94"/>
        <v>0</v>
      </c>
      <c r="U358" s="33">
        <f t="shared" si="95"/>
        <v>0</v>
      </c>
      <c r="V358" s="33">
        <f t="shared" si="96"/>
        <v>0</v>
      </c>
      <c r="W358" s="20">
        <f t="shared" si="98"/>
        <v>0</v>
      </c>
      <c r="X358" s="34">
        <f t="shared" si="97"/>
        <v>0</v>
      </c>
      <c r="Y358" s="20">
        <f t="shared" si="99"/>
        <v>0</v>
      </c>
    </row>
    <row r="359" spans="20:25" ht="18">
      <c r="T359" s="52">
        <f t="shared" si="94"/>
        <v>0</v>
      </c>
      <c r="U359" s="33">
        <f t="shared" si="95"/>
        <v>0</v>
      </c>
      <c r="V359" s="33">
        <f t="shared" si="96"/>
        <v>0</v>
      </c>
      <c r="W359" s="20">
        <f t="shared" si="98"/>
        <v>0</v>
      </c>
      <c r="X359" s="34">
        <f t="shared" si="97"/>
        <v>0</v>
      </c>
      <c r="Y359" s="20">
        <f t="shared" si="99"/>
        <v>0</v>
      </c>
    </row>
    <row r="360" spans="20:25" ht="18">
      <c r="T360" s="52">
        <f t="shared" si="94"/>
        <v>0</v>
      </c>
      <c r="U360" s="33">
        <f t="shared" si="95"/>
        <v>0</v>
      </c>
      <c r="V360" s="33">
        <f t="shared" si="96"/>
        <v>0</v>
      </c>
      <c r="W360" s="20">
        <f t="shared" si="98"/>
        <v>0</v>
      </c>
      <c r="X360" s="34">
        <f t="shared" si="97"/>
        <v>0</v>
      </c>
      <c r="Y360" s="20">
        <f t="shared" si="99"/>
        <v>0</v>
      </c>
    </row>
    <row r="361" spans="20:25" ht="18">
      <c r="T361" s="52">
        <f t="shared" si="94"/>
        <v>0</v>
      </c>
      <c r="U361" s="33">
        <f t="shared" si="95"/>
        <v>0</v>
      </c>
      <c r="V361" s="33">
        <f t="shared" si="96"/>
        <v>0</v>
      </c>
      <c r="W361" s="20">
        <f t="shared" si="98"/>
        <v>0</v>
      </c>
      <c r="X361" s="34">
        <f t="shared" si="97"/>
        <v>0</v>
      </c>
      <c r="Y361" s="20">
        <f t="shared" si="99"/>
        <v>0</v>
      </c>
    </row>
    <row r="362" spans="20:25" ht="18">
      <c r="T362" s="52">
        <f t="shared" si="94"/>
        <v>0</v>
      </c>
      <c r="U362" s="33">
        <f t="shared" si="95"/>
        <v>0</v>
      </c>
      <c r="V362" s="33">
        <f t="shared" si="96"/>
        <v>0</v>
      </c>
      <c r="W362" s="20">
        <f t="shared" si="98"/>
        <v>0</v>
      </c>
      <c r="X362" s="34">
        <f t="shared" si="97"/>
        <v>0</v>
      </c>
      <c r="Y362" s="20">
        <f t="shared" si="99"/>
        <v>0</v>
      </c>
    </row>
    <row r="363" spans="20:25" ht="18">
      <c r="T363" s="52">
        <f t="shared" si="94"/>
        <v>0</v>
      </c>
      <c r="U363" s="33">
        <f t="shared" si="95"/>
        <v>0</v>
      </c>
      <c r="V363" s="33">
        <f t="shared" si="96"/>
        <v>0</v>
      </c>
      <c r="W363" s="20">
        <f t="shared" si="98"/>
        <v>0</v>
      </c>
      <c r="X363" s="34">
        <f t="shared" si="97"/>
        <v>0</v>
      </c>
      <c r="Y363" s="20">
        <f t="shared" si="99"/>
        <v>0</v>
      </c>
    </row>
    <row r="364" spans="20:25" ht="18">
      <c r="T364" s="52">
        <f t="shared" si="94"/>
        <v>0</v>
      </c>
      <c r="U364" s="33">
        <f t="shared" si="95"/>
        <v>0</v>
      </c>
      <c r="V364" s="33">
        <f t="shared" si="96"/>
        <v>0</v>
      </c>
      <c r="W364" s="20">
        <f t="shared" si="98"/>
        <v>0</v>
      </c>
      <c r="X364" s="34">
        <f t="shared" si="97"/>
        <v>0</v>
      </c>
      <c r="Y364" s="20">
        <f t="shared" si="99"/>
        <v>0</v>
      </c>
    </row>
    <row r="365" spans="20:25" ht="18">
      <c r="T365" s="52">
        <f t="shared" si="94"/>
        <v>0</v>
      </c>
      <c r="U365" s="33">
        <f t="shared" si="95"/>
        <v>0</v>
      </c>
      <c r="V365" s="33">
        <f t="shared" si="96"/>
        <v>0</v>
      </c>
      <c r="W365" s="20">
        <f t="shared" si="98"/>
        <v>0</v>
      </c>
      <c r="X365" s="34">
        <f t="shared" si="97"/>
        <v>0</v>
      </c>
      <c r="Y365" s="20">
        <f t="shared" si="99"/>
        <v>0</v>
      </c>
    </row>
    <row r="366" spans="20:25" ht="18">
      <c r="T366" s="52">
        <f t="shared" si="94"/>
        <v>0</v>
      </c>
      <c r="U366" s="33">
        <f t="shared" si="95"/>
        <v>0</v>
      </c>
      <c r="V366" s="33">
        <f t="shared" si="96"/>
        <v>0</v>
      </c>
      <c r="W366" s="20">
        <f t="shared" si="98"/>
        <v>0</v>
      </c>
      <c r="X366" s="34">
        <f t="shared" si="97"/>
        <v>0</v>
      </c>
      <c r="Y366" s="20">
        <f t="shared" si="99"/>
        <v>0</v>
      </c>
    </row>
    <row r="367" spans="20:25" ht="18">
      <c r="T367" s="52">
        <f t="shared" si="94"/>
        <v>0</v>
      </c>
      <c r="U367" s="33">
        <f t="shared" si="95"/>
        <v>0</v>
      </c>
      <c r="V367" s="33">
        <f t="shared" si="96"/>
        <v>0</v>
      </c>
      <c r="W367" s="20">
        <f t="shared" si="98"/>
        <v>0</v>
      </c>
      <c r="X367" s="34">
        <f t="shared" si="97"/>
        <v>0</v>
      </c>
      <c r="Y367" s="20">
        <f t="shared" si="99"/>
        <v>0</v>
      </c>
    </row>
    <row r="368" spans="20:25" ht="18">
      <c r="T368" s="52">
        <f t="shared" si="94"/>
        <v>0</v>
      </c>
      <c r="U368" s="33">
        <f t="shared" si="95"/>
        <v>0</v>
      </c>
      <c r="V368" s="33">
        <f t="shared" si="96"/>
        <v>0</v>
      </c>
      <c r="W368" s="20">
        <f t="shared" si="98"/>
        <v>0</v>
      </c>
      <c r="X368" s="34">
        <f t="shared" si="97"/>
        <v>0</v>
      </c>
      <c r="Y368" s="20">
        <f t="shared" si="99"/>
        <v>0</v>
      </c>
    </row>
    <row r="369" spans="20:22" ht="18">
      <c r="T369" s="52">
        <f t="shared" si="94"/>
        <v>0</v>
      </c>
      <c r="U369" s="33">
        <f t="shared" si="95"/>
        <v>0</v>
      </c>
      <c r="V369" s="33">
        <f t="shared" si="96"/>
        <v>0</v>
      </c>
    </row>
    <row r="370" spans="20:22" ht="18">
      <c r="T370" s="52">
        <f t="shared" si="94"/>
        <v>0</v>
      </c>
      <c r="U370" s="33">
        <f t="shared" si="95"/>
        <v>0</v>
      </c>
      <c r="V370" s="33">
        <f t="shared" si="96"/>
        <v>0</v>
      </c>
    </row>
    <row r="371" spans="20:22" ht="18">
      <c r="T371" s="52">
        <f aca="true" t="shared" si="100" ref="T371:T391">SUM(H352:N352)</f>
        <v>0</v>
      </c>
      <c r="U371" s="33">
        <f aca="true" t="shared" si="101" ref="U371:U391">P352-T371</f>
        <v>0</v>
      </c>
      <c r="V371" s="33">
        <f aca="true" t="shared" si="102" ref="V371:V402">(T371+G352)*C352</f>
        <v>0</v>
      </c>
    </row>
    <row r="372" spans="20:22" ht="18">
      <c r="T372" s="52">
        <f t="shared" si="100"/>
        <v>0</v>
      </c>
      <c r="U372" s="33">
        <f t="shared" si="101"/>
        <v>0</v>
      </c>
      <c r="V372" s="33">
        <f t="shared" si="102"/>
        <v>0</v>
      </c>
    </row>
    <row r="373" spans="20:22" ht="18">
      <c r="T373" s="52">
        <f t="shared" si="100"/>
        <v>0</v>
      </c>
      <c r="U373" s="33">
        <f t="shared" si="101"/>
        <v>0</v>
      </c>
      <c r="V373" s="33">
        <f t="shared" si="102"/>
        <v>0</v>
      </c>
    </row>
    <row r="374" spans="20:22" ht="18">
      <c r="T374" s="52">
        <f t="shared" si="100"/>
        <v>0</v>
      </c>
      <c r="U374" s="33">
        <f t="shared" si="101"/>
        <v>0</v>
      </c>
      <c r="V374" s="33">
        <f t="shared" si="102"/>
        <v>0</v>
      </c>
    </row>
    <row r="375" spans="20:22" ht="18">
      <c r="T375" s="52">
        <f t="shared" si="100"/>
        <v>0</v>
      </c>
      <c r="U375" s="33">
        <f t="shared" si="101"/>
        <v>0</v>
      </c>
      <c r="V375" s="33">
        <f t="shared" si="102"/>
        <v>0</v>
      </c>
    </row>
    <row r="376" spans="20:22" ht="18">
      <c r="T376" s="52">
        <f t="shared" si="100"/>
        <v>0</v>
      </c>
      <c r="U376" s="33">
        <f t="shared" si="101"/>
        <v>0</v>
      </c>
      <c r="V376" s="33">
        <f t="shared" si="102"/>
        <v>0</v>
      </c>
    </row>
    <row r="377" spans="20:22" ht="18">
      <c r="T377" s="52">
        <f t="shared" si="100"/>
        <v>0</v>
      </c>
      <c r="U377" s="33">
        <f t="shared" si="101"/>
        <v>0</v>
      </c>
      <c r="V377" s="33">
        <f t="shared" si="102"/>
        <v>0</v>
      </c>
    </row>
    <row r="378" spans="20:22" ht="18">
      <c r="T378" s="52">
        <f t="shared" si="100"/>
        <v>0</v>
      </c>
      <c r="U378" s="33">
        <f t="shared" si="101"/>
        <v>0</v>
      </c>
      <c r="V378" s="33">
        <f t="shared" si="102"/>
        <v>0</v>
      </c>
    </row>
    <row r="379" spans="20:22" ht="18">
      <c r="T379" s="52">
        <f t="shared" si="100"/>
        <v>0</v>
      </c>
      <c r="U379" s="33">
        <f t="shared" si="101"/>
        <v>0</v>
      </c>
      <c r="V379" s="33">
        <f t="shared" si="102"/>
        <v>0</v>
      </c>
    </row>
    <row r="380" spans="20:22" ht="18">
      <c r="T380" s="52">
        <f t="shared" si="100"/>
        <v>0</v>
      </c>
      <c r="U380" s="33">
        <f t="shared" si="101"/>
        <v>0</v>
      </c>
      <c r="V380" s="33">
        <f t="shared" si="102"/>
        <v>0</v>
      </c>
    </row>
    <row r="381" spans="20:22" ht="18">
      <c r="T381" s="52">
        <f t="shared" si="100"/>
        <v>0</v>
      </c>
      <c r="U381" s="33">
        <f t="shared" si="101"/>
        <v>0</v>
      </c>
      <c r="V381" s="33">
        <f t="shared" si="102"/>
        <v>0</v>
      </c>
    </row>
    <row r="382" spans="20:22" ht="18">
      <c r="T382" s="52">
        <f t="shared" si="100"/>
        <v>0</v>
      </c>
      <c r="U382" s="33">
        <f t="shared" si="101"/>
        <v>0</v>
      </c>
      <c r="V382" s="33">
        <f t="shared" si="102"/>
        <v>0</v>
      </c>
    </row>
    <row r="383" spans="20:22" ht="18">
      <c r="T383" s="52">
        <f t="shared" si="100"/>
        <v>0</v>
      </c>
      <c r="U383" s="33">
        <f t="shared" si="101"/>
        <v>0</v>
      </c>
      <c r="V383" s="33">
        <f t="shared" si="102"/>
        <v>0</v>
      </c>
    </row>
    <row r="384" spans="20:22" ht="18">
      <c r="T384" s="52">
        <f t="shared" si="100"/>
        <v>0</v>
      </c>
      <c r="U384" s="33">
        <f t="shared" si="101"/>
        <v>0</v>
      </c>
      <c r="V384" s="33">
        <f t="shared" si="102"/>
        <v>0</v>
      </c>
    </row>
    <row r="385" spans="20:22" ht="18">
      <c r="T385" s="52">
        <f t="shared" si="100"/>
        <v>0</v>
      </c>
      <c r="U385" s="33">
        <f t="shared" si="101"/>
        <v>0</v>
      </c>
      <c r="V385" s="33">
        <f t="shared" si="102"/>
        <v>0</v>
      </c>
    </row>
    <row r="386" spans="20:22" ht="18">
      <c r="T386" s="52">
        <f t="shared" si="100"/>
        <v>0</v>
      </c>
      <c r="U386" s="33">
        <f t="shared" si="101"/>
        <v>0</v>
      </c>
      <c r="V386" s="33">
        <f t="shared" si="102"/>
        <v>0</v>
      </c>
    </row>
    <row r="387" spans="20:22" ht="18">
      <c r="T387" s="52">
        <f t="shared" si="100"/>
        <v>0</v>
      </c>
      <c r="U387" s="33">
        <f t="shared" si="101"/>
        <v>0</v>
      </c>
      <c r="V387" s="33">
        <f t="shared" si="102"/>
        <v>0</v>
      </c>
    </row>
    <row r="388" spans="20:22" ht="18">
      <c r="T388" s="52">
        <f t="shared" si="100"/>
        <v>0</v>
      </c>
      <c r="U388" s="33">
        <f t="shared" si="101"/>
        <v>0</v>
      </c>
      <c r="V388" s="33">
        <f t="shared" si="102"/>
        <v>0</v>
      </c>
    </row>
    <row r="389" spans="20:22" ht="18">
      <c r="T389" s="52">
        <f t="shared" si="100"/>
        <v>0</v>
      </c>
      <c r="U389" s="33">
        <f t="shared" si="101"/>
        <v>0</v>
      </c>
      <c r="V389" s="33">
        <f t="shared" si="102"/>
        <v>0</v>
      </c>
    </row>
    <row r="390" spans="20:22" ht="18">
      <c r="T390" s="52">
        <f t="shared" si="100"/>
        <v>0</v>
      </c>
      <c r="U390" s="33">
        <f t="shared" si="101"/>
        <v>0</v>
      </c>
      <c r="V390" s="33">
        <f t="shared" si="102"/>
        <v>0</v>
      </c>
    </row>
    <row r="391" spans="20:22" ht="18">
      <c r="T391" s="52">
        <f t="shared" si="100"/>
        <v>0</v>
      </c>
      <c r="U391" s="33">
        <f t="shared" si="101"/>
        <v>0</v>
      </c>
      <c r="V391" s="33">
        <f t="shared" si="102"/>
        <v>0</v>
      </c>
    </row>
    <row r="392" spans="21:22" ht="18">
      <c r="U392" s="46"/>
      <c r="V392" s="33">
        <f t="shared" si="102"/>
        <v>0</v>
      </c>
    </row>
    <row r="393" spans="21:22" ht="18">
      <c r="U393" s="46"/>
      <c r="V393" s="33">
        <f t="shared" si="102"/>
        <v>0</v>
      </c>
    </row>
    <row r="394" spans="21:22" ht="18">
      <c r="U394" s="46"/>
      <c r="V394" s="33">
        <f t="shared" si="102"/>
        <v>0</v>
      </c>
    </row>
    <row r="395" spans="21:22" ht="18">
      <c r="U395" s="46"/>
      <c r="V395" s="33">
        <f t="shared" si="102"/>
        <v>0</v>
      </c>
    </row>
    <row r="396" spans="21:22" ht="18">
      <c r="U396" s="46"/>
      <c r="V396" s="33">
        <f t="shared" si="102"/>
        <v>0</v>
      </c>
    </row>
    <row r="397" spans="21:22" ht="18">
      <c r="U397" s="46"/>
      <c r="V397" s="33">
        <f t="shared" si="102"/>
        <v>0</v>
      </c>
    </row>
    <row r="398" spans="21:22" ht="18">
      <c r="U398" s="46"/>
      <c r="V398" s="33">
        <f t="shared" si="102"/>
        <v>0</v>
      </c>
    </row>
    <row r="399" spans="21:22" ht="18">
      <c r="U399" s="46"/>
      <c r="V399" s="33">
        <f t="shared" si="102"/>
        <v>0</v>
      </c>
    </row>
    <row r="400" spans="21:22" ht="18">
      <c r="U400" s="46"/>
      <c r="V400" s="33">
        <f t="shared" si="102"/>
        <v>0</v>
      </c>
    </row>
    <row r="401" spans="21:22" ht="18">
      <c r="U401" s="46"/>
      <c r="V401" s="33">
        <f t="shared" si="102"/>
        <v>0</v>
      </c>
    </row>
    <row r="402" spans="21:22" ht="18">
      <c r="U402" s="46"/>
      <c r="V402" s="33">
        <f t="shared" si="102"/>
        <v>0</v>
      </c>
    </row>
    <row r="403" spans="21:22" ht="18">
      <c r="U403" s="46"/>
      <c r="V403" s="33">
        <f aca="true" t="shared" si="103" ref="V403:V419">(T403+G384)*C384</f>
        <v>0</v>
      </c>
    </row>
    <row r="404" spans="21:22" ht="18">
      <c r="U404" s="46"/>
      <c r="V404" s="33">
        <f t="shared" si="103"/>
        <v>0</v>
      </c>
    </row>
    <row r="405" spans="21:22" ht="18">
      <c r="U405" s="46"/>
      <c r="V405" s="33">
        <f t="shared" si="103"/>
        <v>0</v>
      </c>
    </row>
    <row r="406" spans="21:22" ht="18">
      <c r="U406" s="46"/>
      <c r="V406" s="33">
        <f t="shared" si="103"/>
        <v>0</v>
      </c>
    </row>
    <row r="407" spans="21:22" ht="18">
      <c r="U407" s="33"/>
      <c r="V407" s="33">
        <f t="shared" si="103"/>
        <v>0</v>
      </c>
    </row>
    <row r="408" spans="21:22" ht="18">
      <c r="U408" s="33"/>
      <c r="V408" s="33">
        <f t="shared" si="103"/>
        <v>0</v>
      </c>
    </row>
    <row r="409" spans="21:22" ht="18">
      <c r="U409" s="33"/>
      <c r="V409" s="33">
        <f t="shared" si="103"/>
        <v>0</v>
      </c>
    </row>
    <row r="410" spans="21:22" ht="18">
      <c r="U410" s="33"/>
      <c r="V410" s="33">
        <f t="shared" si="103"/>
        <v>0</v>
      </c>
    </row>
    <row r="411" spans="21:22" ht="18">
      <c r="U411" s="33"/>
      <c r="V411" s="33">
        <f t="shared" si="103"/>
        <v>0</v>
      </c>
    </row>
    <row r="412" spans="21:22" ht="18">
      <c r="U412" s="33"/>
      <c r="V412" s="33">
        <f t="shared" si="103"/>
        <v>0</v>
      </c>
    </row>
    <row r="413" spans="21:22" ht="18">
      <c r="U413" s="33"/>
      <c r="V413" s="33">
        <f t="shared" si="103"/>
        <v>0</v>
      </c>
    </row>
    <row r="414" spans="21:22" ht="18">
      <c r="U414" s="33"/>
      <c r="V414" s="33">
        <f t="shared" si="103"/>
        <v>0</v>
      </c>
    </row>
    <row r="415" spans="21:22" ht="18">
      <c r="U415" s="33"/>
      <c r="V415" s="33">
        <f t="shared" si="103"/>
        <v>0</v>
      </c>
    </row>
    <row r="416" spans="21:22" ht="18">
      <c r="U416" s="33"/>
      <c r="V416" s="33">
        <f t="shared" si="103"/>
        <v>0</v>
      </c>
    </row>
    <row r="417" spans="21:22" ht="18">
      <c r="U417" s="33"/>
      <c r="V417" s="33">
        <f t="shared" si="103"/>
        <v>0</v>
      </c>
    </row>
    <row r="418" spans="21:22" ht="18">
      <c r="U418" s="33"/>
      <c r="V418" s="33">
        <f t="shared" si="103"/>
        <v>0</v>
      </c>
    </row>
    <row r="419" spans="21:22" ht="18">
      <c r="U419" s="33"/>
      <c r="V419" s="33">
        <f t="shared" si="103"/>
        <v>0</v>
      </c>
    </row>
    <row r="420" spans="21:22" ht="18">
      <c r="U420" s="33"/>
      <c r="V420" s="47"/>
    </row>
    <row r="421" spans="21:22" ht="18">
      <c r="U421" s="33"/>
      <c r="V421" s="47"/>
    </row>
    <row r="422" spans="21:22" ht="18">
      <c r="U422" s="33"/>
      <c r="V422" s="47"/>
    </row>
    <row r="423" spans="21:22" ht="18">
      <c r="U423" s="33"/>
      <c r="V423" s="47"/>
    </row>
    <row r="424" spans="21:22" ht="18">
      <c r="U424" s="33"/>
      <c r="V424" s="47"/>
    </row>
    <row r="425" spans="21:22" ht="18">
      <c r="U425" s="33"/>
      <c r="V425" s="47"/>
    </row>
    <row r="426" spans="21:22" ht="18">
      <c r="U426" s="33"/>
      <c r="V426" s="47"/>
    </row>
    <row r="427" spans="21:22" ht="18">
      <c r="U427" s="33"/>
      <c r="V427" s="47"/>
    </row>
    <row r="428" spans="21:22" ht="18">
      <c r="U428" s="33"/>
      <c r="V428" s="47"/>
    </row>
    <row r="429" spans="21:22" ht="18">
      <c r="U429" s="33"/>
      <c r="V429" s="47"/>
    </row>
    <row r="430" spans="21:22" ht="18">
      <c r="U430" s="33"/>
      <c r="V430" s="47"/>
    </row>
    <row r="431" spans="21:22" ht="18">
      <c r="U431" s="33"/>
      <c r="V431" s="47"/>
    </row>
    <row r="432" spans="21:22" ht="18">
      <c r="U432" s="33"/>
      <c r="V432" s="47"/>
    </row>
    <row r="433" spans="21:22" ht="18">
      <c r="U433" s="33"/>
      <c r="V433" s="47"/>
    </row>
    <row r="434" spans="21:22" ht="18">
      <c r="U434" s="33"/>
      <c r="V434" s="47"/>
    </row>
    <row r="435" spans="21:22" ht="18">
      <c r="U435" s="33"/>
      <c r="V435" s="47"/>
    </row>
    <row r="436" spans="21:22" ht="18">
      <c r="U436" s="33"/>
      <c r="V436" s="47"/>
    </row>
    <row r="437" spans="21:22" ht="18">
      <c r="U437" s="33"/>
      <c r="V437" s="47"/>
    </row>
    <row r="438" spans="21:22" ht="18">
      <c r="U438" s="33"/>
      <c r="V438" s="47"/>
    </row>
    <row r="439" spans="21:22" ht="18">
      <c r="U439" s="33"/>
      <c r="V439" s="47"/>
    </row>
    <row r="440" spans="21:22" ht="18">
      <c r="U440" s="33"/>
      <c r="V440" s="47"/>
    </row>
    <row r="441" spans="21:22" ht="18">
      <c r="U441" s="33"/>
      <c r="V441" s="47"/>
    </row>
    <row r="442" spans="21:22" ht="18">
      <c r="U442" s="33"/>
      <c r="V442" s="47"/>
    </row>
    <row r="443" spans="21:22" ht="18">
      <c r="U443" s="33"/>
      <c r="V443" s="47"/>
    </row>
    <row r="444" spans="21:22" ht="18">
      <c r="U444" s="33"/>
      <c r="V444" s="47"/>
    </row>
    <row r="445" spans="21:22" ht="18">
      <c r="U445" s="33"/>
      <c r="V445" s="47"/>
    </row>
    <row r="446" spans="21:22" ht="18">
      <c r="U446" s="33"/>
      <c r="V446" s="47"/>
    </row>
    <row r="447" spans="21:22" ht="18">
      <c r="U447" s="33"/>
      <c r="V447" s="47"/>
    </row>
    <row r="448" spans="21:22" ht="18">
      <c r="U448" s="33"/>
      <c r="V448" s="47"/>
    </row>
    <row r="449" spans="21:22" ht="18">
      <c r="U449" s="33"/>
      <c r="V449" s="47"/>
    </row>
    <row r="450" spans="21:22" ht="18">
      <c r="U450" s="33"/>
      <c r="V450" s="47"/>
    </row>
    <row r="451" spans="21:22" ht="18">
      <c r="U451" s="33"/>
      <c r="V451" s="47"/>
    </row>
    <row r="452" spans="21:22" ht="18">
      <c r="U452" s="33"/>
      <c r="V452" s="47"/>
    </row>
    <row r="453" spans="21:22" ht="18">
      <c r="U453" s="33"/>
      <c r="V453" s="47"/>
    </row>
    <row r="454" spans="21:22" ht="18">
      <c r="U454" s="33"/>
      <c r="V454" s="47"/>
    </row>
    <row r="455" spans="21:22" ht="18">
      <c r="U455" s="33"/>
      <c r="V455" s="47"/>
    </row>
    <row r="456" spans="21:22" ht="18">
      <c r="U456" s="33"/>
      <c r="V456" s="47"/>
    </row>
    <row r="457" spans="21:22" ht="18">
      <c r="U457" s="33"/>
      <c r="V457" s="47"/>
    </row>
    <row r="458" spans="21:22" ht="18">
      <c r="U458" s="33"/>
      <c r="V458" s="47"/>
    </row>
    <row r="459" spans="21:22" ht="18">
      <c r="U459" s="33"/>
      <c r="V459" s="47"/>
    </row>
    <row r="460" spans="21:22" ht="18">
      <c r="U460" s="33"/>
      <c r="V460" s="47"/>
    </row>
    <row r="461" spans="21:22" ht="18">
      <c r="U461" s="33"/>
      <c r="V461" s="47"/>
    </row>
    <row r="462" spans="21:22" ht="18">
      <c r="U462" s="33"/>
      <c r="V462" s="47"/>
    </row>
    <row r="463" spans="21:22" ht="18">
      <c r="U463" s="33"/>
      <c r="V463" s="47"/>
    </row>
    <row r="464" spans="21:22" ht="18">
      <c r="U464" s="33"/>
      <c r="V464" s="47"/>
    </row>
    <row r="465" spans="21:22" ht="18">
      <c r="U465" s="33"/>
      <c r="V465" s="47"/>
    </row>
    <row r="466" spans="21:22" ht="18">
      <c r="U466" s="33"/>
      <c r="V466" s="47"/>
    </row>
    <row r="467" spans="21:22" ht="18">
      <c r="U467" s="33"/>
      <c r="V467" s="47"/>
    </row>
    <row r="468" spans="21:22" ht="18">
      <c r="U468" s="33"/>
      <c r="V468" s="47"/>
    </row>
    <row r="469" spans="21:22" ht="18">
      <c r="U469" s="33"/>
      <c r="V469" s="47"/>
    </row>
    <row r="470" spans="21:22" ht="18">
      <c r="U470" s="33"/>
      <c r="V470" s="47"/>
    </row>
    <row r="471" spans="21:22" ht="18">
      <c r="U471" s="33"/>
      <c r="V471" s="47"/>
    </row>
    <row r="472" spans="21:22" ht="18">
      <c r="U472" s="33"/>
      <c r="V472" s="47"/>
    </row>
    <row r="473" spans="21:22" ht="18">
      <c r="U473" s="33"/>
      <c r="V473" s="47"/>
    </row>
    <row r="474" spans="21:22" ht="18">
      <c r="U474" s="33"/>
      <c r="V474" s="47"/>
    </row>
    <row r="475" spans="21:22" ht="18">
      <c r="U475" s="33"/>
      <c r="V475" s="47"/>
    </row>
    <row r="476" spans="21:22" ht="18">
      <c r="U476" s="33"/>
      <c r="V476" s="47"/>
    </row>
    <row r="477" spans="21:22" ht="18">
      <c r="U477" s="33"/>
      <c r="V477" s="47"/>
    </row>
    <row r="478" spans="21:22" ht="18">
      <c r="U478" s="33"/>
      <c r="V478" s="47"/>
    </row>
    <row r="479" spans="21:22" ht="18">
      <c r="U479" s="33"/>
      <c r="V479" s="47"/>
    </row>
    <row r="480" spans="21:22" ht="18">
      <c r="U480" s="33"/>
      <c r="V480" s="47"/>
    </row>
    <row r="481" spans="21:22" ht="18">
      <c r="U481" s="33"/>
      <c r="V481" s="47"/>
    </row>
    <row r="482" spans="21:22" ht="18">
      <c r="U482" s="33"/>
      <c r="V482" s="47"/>
    </row>
    <row r="483" spans="21:22" ht="18">
      <c r="U483" s="33"/>
      <c r="V483" s="47"/>
    </row>
    <row r="484" spans="21:22" ht="18">
      <c r="U484" s="33"/>
      <c r="V484" s="47"/>
    </row>
    <row r="485" spans="21:22" ht="18">
      <c r="U485" s="33"/>
      <c r="V485" s="47"/>
    </row>
    <row r="486" spans="21:22" ht="18">
      <c r="U486" s="33"/>
      <c r="V486" s="47"/>
    </row>
    <row r="487" spans="21:22" ht="18">
      <c r="U487" s="33"/>
      <c r="V487" s="47"/>
    </row>
    <row r="488" spans="21:22" ht="18">
      <c r="U488" s="33"/>
      <c r="V488" s="47"/>
    </row>
    <row r="489" spans="21:22" ht="18">
      <c r="U489" s="33"/>
      <c r="V489" s="47"/>
    </row>
    <row r="490" spans="21:22" ht="18">
      <c r="U490" s="33"/>
      <c r="V490" s="47"/>
    </row>
    <row r="491" spans="21:22" ht="18">
      <c r="U491" s="33"/>
      <c r="V491" s="47"/>
    </row>
    <row r="492" spans="21:22" ht="18">
      <c r="U492" s="33"/>
      <c r="V492" s="47"/>
    </row>
    <row r="493" spans="21:22" ht="18">
      <c r="U493" s="33"/>
      <c r="V493" s="47"/>
    </row>
    <row r="494" spans="21:22" ht="18">
      <c r="U494" s="33"/>
      <c r="V494" s="47"/>
    </row>
    <row r="495" spans="21:22" ht="18">
      <c r="U495" s="33"/>
      <c r="V495" s="47"/>
    </row>
    <row r="496" spans="21:22" ht="18">
      <c r="U496" s="33"/>
      <c r="V496" s="47"/>
    </row>
    <row r="497" spans="21:22" ht="18">
      <c r="U497" s="33"/>
      <c r="V497" s="47"/>
    </row>
    <row r="498" spans="21:22" ht="18">
      <c r="U498" s="33"/>
      <c r="V498" s="47"/>
    </row>
    <row r="499" spans="21:22" ht="18">
      <c r="U499" s="33"/>
      <c r="V499" s="47"/>
    </row>
    <row r="500" spans="21:22" ht="18">
      <c r="U500" s="33"/>
      <c r="V500" s="47"/>
    </row>
    <row r="501" spans="21:22" ht="18">
      <c r="U501" s="33"/>
      <c r="V501" s="47"/>
    </row>
    <row r="502" spans="21:22" ht="18">
      <c r="U502" s="33"/>
      <c r="V502" s="47"/>
    </row>
    <row r="503" spans="21:22" ht="18">
      <c r="U503" s="33"/>
      <c r="V503" s="47"/>
    </row>
    <row r="504" spans="21:22" ht="18">
      <c r="U504" s="33"/>
      <c r="V504" s="47"/>
    </row>
    <row r="505" spans="21:22" ht="18">
      <c r="U505" s="33"/>
      <c r="V505" s="47"/>
    </row>
    <row r="506" spans="21:22" ht="18">
      <c r="U506" s="33"/>
      <c r="V506" s="47"/>
    </row>
    <row r="507" spans="21:22" ht="18">
      <c r="U507" s="33"/>
      <c r="V507" s="47"/>
    </row>
    <row r="508" spans="21:22" ht="18">
      <c r="U508" s="33"/>
      <c r="V508" s="47"/>
    </row>
    <row r="509" spans="21:22" ht="18">
      <c r="U509" s="33"/>
      <c r="V509" s="47"/>
    </row>
    <row r="510" spans="21:22" ht="18">
      <c r="U510" s="33"/>
      <c r="V510" s="47"/>
    </row>
    <row r="511" spans="21:22" ht="18">
      <c r="U511" s="33"/>
      <c r="V511" s="47"/>
    </row>
    <row r="512" spans="21:22" ht="18">
      <c r="U512" s="33"/>
      <c r="V512" s="47"/>
    </row>
    <row r="513" spans="21:22" ht="18">
      <c r="U513" s="33"/>
      <c r="V513" s="47"/>
    </row>
    <row r="514" spans="21:22" ht="18">
      <c r="U514" s="33"/>
      <c r="V514" s="47"/>
    </row>
    <row r="515" spans="21:22" ht="18">
      <c r="U515" s="33"/>
      <c r="V515" s="47"/>
    </row>
    <row r="516" spans="21:22" ht="18">
      <c r="U516" s="33"/>
      <c r="V516" s="47"/>
    </row>
    <row r="517" spans="21:22" ht="18">
      <c r="U517" s="33"/>
      <c r="V517" s="47"/>
    </row>
    <row r="518" spans="21:22" ht="18">
      <c r="U518" s="33"/>
      <c r="V518" s="47"/>
    </row>
    <row r="519" spans="21:22" ht="18">
      <c r="U519" s="33"/>
      <c r="V519" s="47"/>
    </row>
    <row r="520" spans="21:22" ht="18">
      <c r="U520" s="33"/>
      <c r="V520" s="47"/>
    </row>
    <row r="521" spans="21:22" ht="18">
      <c r="U521" s="33"/>
      <c r="V521" s="47"/>
    </row>
    <row r="522" spans="21:22" ht="18">
      <c r="U522" s="33"/>
      <c r="V522" s="47"/>
    </row>
    <row r="523" spans="21:22" ht="18">
      <c r="U523" s="33"/>
      <c r="V523" s="47"/>
    </row>
    <row r="524" spans="21:22" ht="18">
      <c r="U524" s="33"/>
      <c r="V524" s="47"/>
    </row>
    <row r="525" spans="21:22" ht="18">
      <c r="U525" s="33"/>
      <c r="V525" s="47"/>
    </row>
    <row r="526" spans="21:22" ht="18">
      <c r="U526" s="33"/>
      <c r="V526" s="47"/>
    </row>
    <row r="527" spans="21:22" ht="18">
      <c r="U527" s="33"/>
      <c r="V527" s="47"/>
    </row>
    <row r="528" spans="21:22" ht="18">
      <c r="U528" s="33"/>
      <c r="V528" s="47"/>
    </row>
    <row r="529" spans="21:22" ht="18">
      <c r="U529" s="33"/>
      <c r="V529" s="47"/>
    </row>
    <row r="530" spans="21:22" ht="18">
      <c r="U530" s="33"/>
      <c r="V530" s="47"/>
    </row>
    <row r="531" spans="21:22" ht="18">
      <c r="U531" s="33"/>
      <c r="V531" s="47"/>
    </row>
    <row r="532" spans="21:22" ht="18">
      <c r="U532" s="33"/>
      <c r="V532" s="47"/>
    </row>
    <row r="533" spans="21:22" ht="18">
      <c r="U533" s="33"/>
      <c r="V533" s="47"/>
    </row>
    <row r="534" spans="21:22" ht="18">
      <c r="U534" s="33"/>
      <c r="V534" s="47"/>
    </row>
    <row r="535" spans="21:22" ht="18">
      <c r="U535" s="33"/>
      <c r="V535" s="47"/>
    </row>
    <row r="536" spans="21:22" ht="18">
      <c r="U536" s="33"/>
      <c r="V536" s="47"/>
    </row>
    <row r="537" spans="21:22" ht="18">
      <c r="U537" s="33"/>
      <c r="V537" s="47"/>
    </row>
    <row r="538" spans="21:22" ht="18">
      <c r="U538" s="33"/>
      <c r="V538" s="47"/>
    </row>
    <row r="539" spans="21:22" ht="18">
      <c r="U539" s="33"/>
      <c r="V539" s="47"/>
    </row>
    <row r="540" spans="21:22" ht="18">
      <c r="U540" s="33"/>
      <c r="V540" s="47"/>
    </row>
    <row r="541" spans="21:22" ht="18">
      <c r="U541" s="33"/>
      <c r="V541" s="47"/>
    </row>
    <row r="542" spans="21:22" ht="18">
      <c r="U542" s="33"/>
      <c r="V542" s="47"/>
    </row>
    <row r="543" spans="21:22" ht="18">
      <c r="U543" s="33"/>
      <c r="V543" s="47"/>
    </row>
    <row r="544" spans="21:22" ht="18">
      <c r="U544" s="33"/>
      <c r="V544" s="47"/>
    </row>
    <row r="545" spans="21:22" ht="18">
      <c r="U545" s="33"/>
      <c r="V545" s="47"/>
    </row>
    <row r="546" spans="21:22" ht="18">
      <c r="U546" s="33"/>
      <c r="V546" s="47"/>
    </row>
    <row r="547" spans="21:22" ht="18">
      <c r="U547" s="33"/>
      <c r="V547" s="47"/>
    </row>
    <row r="548" spans="21:22" ht="18">
      <c r="U548" s="33"/>
      <c r="V548" s="47"/>
    </row>
    <row r="549" spans="21:22" ht="18">
      <c r="U549" s="33"/>
      <c r="V549" s="47"/>
    </row>
    <row r="550" spans="21:22" ht="18">
      <c r="U550" s="33"/>
      <c r="V550" s="47"/>
    </row>
    <row r="551" spans="21:22" ht="18">
      <c r="U551" s="33"/>
      <c r="V551" s="47"/>
    </row>
    <row r="552" spans="21:22" ht="18">
      <c r="U552" s="33"/>
      <c r="V552" s="47"/>
    </row>
    <row r="553" spans="21:22" ht="18">
      <c r="U553" s="33"/>
      <c r="V553" s="47"/>
    </row>
    <row r="554" spans="21:22" ht="18">
      <c r="U554" s="33"/>
      <c r="V554" s="47"/>
    </row>
    <row r="555" spans="21:22" ht="18">
      <c r="U555" s="33"/>
      <c r="V555" s="47"/>
    </row>
    <row r="556" spans="21:22" ht="18">
      <c r="U556" s="33"/>
      <c r="V556" s="47"/>
    </row>
    <row r="557" spans="21:22" ht="18">
      <c r="U557" s="33"/>
      <c r="V557" s="47"/>
    </row>
    <row r="558" spans="21:22" ht="18">
      <c r="U558" s="33"/>
      <c r="V558" s="47"/>
    </row>
    <row r="559" spans="21:22" ht="18">
      <c r="U559" s="33"/>
      <c r="V559" s="47"/>
    </row>
    <row r="560" spans="21:22" ht="18">
      <c r="U560" s="33"/>
      <c r="V560" s="47"/>
    </row>
    <row r="561" spans="21:22" ht="18">
      <c r="U561" s="33"/>
      <c r="V561" s="47"/>
    </row>
    <row r="562" spans="21:22" ht="18">
      <c r="U562" s="33"/>
      <c r="V562" s="47"/>
    </row>
    <row r="563" spans="21:22" ht="18">
      <c r="U563" s="33"/>
      <c r="V563" s="47"/>
    </row>
    <row r="564" spans="21:22" ht="18">
      <c r="U564" s="33"/>
      <c r="V564" s="47"/>
    </row>
    <row r="565" spans="21:22" ht="18">
      <c r="U565" s="33"/>
      <c r="V565" s="47"/>
    </row>
    <row r="566" spans="21:22" ht="18">
      <c r="U566" s="33"/>
      <c r="V566" s="47"/>
    </row>
    <row r="567" spans="21:22" ht="18">
      <c r="U567" s="33"/>
      <c r="V567" s="47"/>
    </row>
    <row r="568" spans="21:22" ht="18">
      <c r="U568" s="33"/>
      <c r="V568" s="47"/>
    </row>
    <row r="569" spans="21:22" ht="18">
      <c r="U569" s="33"/>
      <c r="V569" s="47"/>
    </row>
    <row r="570" spans="21:22" ht="18">
      <c r="U570" s="33"/>
      <c r="V570" s="47"/>
    </row>
    <row r="571" spans="21:22" ht="18">
      <c r="U571" s="33"/>
      <c r="V571" s="47"/>
    </row>
    <row r="572" spans="21:22" ht="18">
      <c r="U572" s="33"/>
      <c r="V572" s="47"/>
    </row>
    <row r="573" spans="21:22" ht="18">
      <c r="U573" s="33"/>
      <c r="V573" s="47"/>
    </row>
    <row r="574" spans="21:22" ht="18">
      <c r="U574" s="33"/>
      <c r="V574" s="47"/>
    </row>
    <row r="575" spans="21:22" ht="18">
      <c r="U575" s="33"/>
      <c r="V575" s="47"/>
    </row>
    <row r="576" spans="21:22" ht="18">
      <c r="U576" s="33"/>
      <c r="V576" s="47"/>
    </row>
    <row r="577" spans="21:22" ht="18">
      <c r="U577" s="33"/>
      <c r="V577" s="47"/>
    </row>
    <row r="578" spans="21:22" ht="18">
      <c r="U578" s="33"/>
      <c r="V578" s="47"/>
    </row>
    <row r="579" spans="21:22" ht="18">
      <c r="U579" s="33"/>
      <c r="V579" s="47"/>
    </row>
    <row r="580" spans="21:22" ht="18">
      <c r="U580" s="33"/>
      <c r="V580" s="47"/>
    </row>
    <row r="581" spans="21:22" ht="18">
      <c r="U581" s="33"/>
      <c r="V581" s="47"/>
    </row>
    <row r="582" spans="21:22" ht="18">
      <c r="U582" s="33"/>
      <c r="V582" s="47"/>
    </row>
    <row r="583" spans="21:22" ht="18">
      <c r="U583" s="33"/>
      <c r="V583" s="47"/>
    </row>
    <row r="584" spans="21:22" ht="18">
      <c r="U584" s="33"/>
      <c r="V584" s="47"/>
    </row>
    <row r="585" spans="21:22" ht="18">
      <c r="U585" s="33"/>
      <c r="V585" s="47"/>
    </row>
    <row r="586" spans="21:22" ht="18">
      <c r="U586" s="33"/>
      <c r="V586" s="47"/>
    </row>
    <row r="587" spans="21:22" ht="18">
      <c r="U587" s="33"/>
      <c r="V587" s="47"/>
    </row>
    <row r="588" spans="21:22" ht="18">
      <c r="U588" s="33"/>
      <c r="V588" s="47"/>
    </row>
    <row r="589" spans="21:22" ht="18">
      <c r="U589" s="33"/>
      <c r="V589" s="47"/>
    </row>
    <row r="590" spans="21:22" ht="18">
      <c r="U590" s="33"/>
      <c r="V590" s="47"/>
    </row>
    <row r="591" spans="21:22" ht="18">
      <c r="U591" s="33"/>
      <c r="V591" s="47"/>
    </row>
    <row r="592" spans="21:22" ht="18">
      <c r="U592" s="33"/>
      <c r="V592" s="47"/>
    </row>
    <row r="593" spans="21:22" ht="18">
      <c r="U593" s="33"/>
      <c r="V593" s="47"/>
    </row>
    <row r="594" spans="21:22" ht="18">
      <c r="U594" s="33"/>
      <c r="V594" s="47"/>
    </row>
    <row r="595" spans="21:22" ht="18">
      <c r="U595" s="33"/>
      <c r="V595" s="47"/>
    </row>
    <row r="596" spans="21:22" ht="18">
      <c r="U596" s="33"/>
      <c r="V596" s="47"/>
    </row>
    <row r="597" spans="21:22" ht="18">
      <c r="U597" s="33"/>
      <c r="V597" s="47"/>
    </row>
    <row r="598" spans="21:22" ht="18">
      <c r="U598" s="33"/>
      <c r="V598" s="47"/>
    </row>
    <row r="599" spans="21:22" ht="18">
      <c r="U599" s="33"/>
      <c r="V599" s="47"/>
    </row>
    <row r="600" spans="21:22" ht="18">
      <c r="U600" s="33"/>
      <c r="V600" s="47"/>
    </row>
    <row r="601" spans="21:22" ht="18">
      <c r="U601" s="33"/>
      <c r="V601" s="47"/>
    </row>
    <row r="602" spans="21:22" ht="18">
      <c r="U602" s="33"/>
      <c r="V602" s="47"/>
    </row>
    <row r="603" spans="21:22" ht="18">
      <c r="U603" s="33"/>
      <c r="V603" s="47"/>
    </row>
    <row r="604" spans="21:22" ht="18">
      <c r="U604" s="33"/>
      <c r="V604" s="47"/>
    </row>
    <row r="605" spans="21:22" ht="18">
      <c r="U605" s="33"/>
      <c r="V605" s="47"/>
    </row>
    <row r="606" spans="21:22" ht="18">
      <c r="U606" s="33"/>
      <c r="V606" s="47"/>
    </row>
    <row r="607" spans="21:22" ht="18">
      <c r="U607" s="33"/>
      <c r="V607" s="47"/>
    </row>
    <row r="608" spans="21:22" ht="18">
      <c r="U608" s="33"/>
      <c r="V608" s="47"/>
    </row>
    <row r="609" spans="21:22" ht="18">
      <c r="U609" s="33"/>
      <c r="V609" s="47"/>
    </row>
    <row r="610" spans="21:22" ht="18">
      <c r="U610" s="33"/>
      <c r="V610" s="47"/>
    </row>
    <row r="611" spans="21:22" ht="18">
      <c r="U611" s="33"/>
      <c r="V611" s="47"/>
    </row>
    <row r="612" spans="21:22" ht="18">
      <c r="U612" s="33"/>
      <c r="V612" s="47"/>
    </row>
    <row r="613" spans="21:22" ht="18">
      <c r="U613" s="33"/>
      <c r="V613" s="47"/>
    </row>
    <row r="614" spans="21:22" ht="18">
      <c r="U614" s="33"/>
      <c r="V614" s="47"/>
    </row>
    <row r="615" spans="21:22" ht="18">
      <c r="U615" s="33"/>
      <c r="V615" s="47"/>
    </row>
    <row r="616" spans="21:22" ht="18">
      <c r="U616" s="33"/>
      <c r="V616" s="47"/>
    </row>
    <row r="617" spans="21:22" ht="18">
      <c r="U617" s="33"/>
      <c r="V617" s="47"/>
    </row>
    <row r="618" spans="21:22" ht="18">
      <c r="U618" s="33"/>
      <c r="V618" s="47"/>
    </row>
    <row r="619" spans="21:22" ht="18">
      <c r="U619" s="33"/>
      <c r="V619" s="47"/>
    </row>
    <row r="620" spans="21:22" ht="18">
      <c r="U620" s="33"/>
      <c r="V620" s="47"/>
    </row>
    <row r="621" spans="21:22" ht="18">
      <c r="U621" s="33"/>
      <c r="V621" s="47"/>
    </row>
    <row r="622" spans="21:22" ht="18">
      <c r="U622" s="33"/>
      <c r="V622" s="47"/>
    </row>
    <row r="623" spans="21:22" ht="18">
      <c r="U623" s="33"/>
      <c r="V623" s="47"/>
    </row>
    <row r="624" spans="21:22" ht="18">
      <c r="U624" s="33"/>
      <c r="V624" s="47"/>
    </row>
    <row r="625" spans="21:22" ht="18">
      <c r="U625" s="33"/>
      <c r="V625" s="47"/>
    </row>
    <row r="626" spans="21:22" ht="18">
      <c r="U626" s="33"/>
      <c r="V626" s="47"/>
    </row>
    <row r="627" spans="21:22" ht="18">
      <c r="U627" s="33"/>
      <c r="V627" s="47"/>
    </row>
    <row r="628" spans="21:22" ht="18">
      <c r="U628" s="33"/>
      <c r="V628" s="47"/>
    </row>
    <row r="629" spans="21:22" ht="18">
      <c r="U629" s="33"/>
      <c r="V629" s="47"/>
    </row>
    <row r="630" spans="21:22" ht="18">
      <c r="U630" s="33"/>
      <c r="V630" s="47"/>
    </row>
    <row r="631" spans="21:22" ht="18">
      <c r="U631" s="33"/>
      <c r="V631" s="47"/>
    </row>
    <row r="632" spans="21:22" ht="18">
      <c r="U632" s="33"/>
      <c r="V632" s="47"/>
    </row>
    <row r="633" spans="21:22" ht="18">
      <c r="U633" s="33"/>
      <c r="V633" s="47"/>
    </row>
    <row r="634" spans="21:22" ht="18">
      <c r="U634" s="33"/>
      <c r="V634" s="47"/>
    </row>
    <row r="635" spans="21:22" ht="18">
      <c r="U635" s="33"/>
      <c r="V635" s="47"/>
    </row>
    <row r="636" spans="21:22" ht="18">
      <c r="U636" s="33"/>
      <c r="V636" s="47"/>
    </row>
    <row r="637" spans="21:22" ht="18">
      <c r="U637" s="33"/>
      <c r="V637" s="47"/>
    </row>
    <row r="638" spans="21:22" ht="18">
      <c r="U638" s="33"/>
      <c r="V638" s="47"/>
    </row>
    <row r="639" spans="21:22" ht="18">
      <c r="U639" s="33"/>
      <c r="V639" s="47"/>
    </row>
    <row r="640" spans="21:22" ht="18">
      <c r="U640" s="33"/>
      <c r="V640" s="47"/>
    </row>
    <row r="641" spans="21:22" ht="18">
      <c r="U641" s="33"/>
      <c r="V641" s="47"/>
    </row>
    <row r="642" spans="21:22" ht="18">
      <c r="U642" s="33"/>
      <c r="V642" s="47"/>
    </row>
    <row r="643" spans="21:22" ht="18">
      <c r="U643" s="33"/>
      <c r="V643" s="47"/>
    </row>
    <row r="644" spans="21:22" ht="18">
      <c r="U644" s="33"/>
      <c r="V644" s="47"/>
    </row>
    <row r="645" spans="21:22" ht="18">
      <c r="U645" s="33"/>
      <c r="V645" s="47"/>
    </row>
    <row r="646" spans="21:22" ht="18">
      <c r="U646" s="33"/>
      <c r="V646" s="47"/>
    </row>
    <row r="647" spans="21:22" ht="18">
      <c r="U647" s="33"/>
      <c r="V647" s="47"/>
    </row>
    <row r="648" spans="21:22" ht="18">
      <c r="U648" s="33"/>
      <c r="V648" s="47"/>
    </row>
    <row r="649" spans="21:22" ht="18">
      <c r="U649" s="33"/>
      <c r="V649" s="47"/>
    </row>
    <row r="650" spans="21:22" ht="18">
      <c r="U650" s="33"/>
      <c r="V650" s="47"/>
    </row>
    <row r="651" spans="21:22" ht="18">
      <c r="U651" s="33"/>
      <c r="V651" s="47"/>
    </row>
    <row r="652" spans="21:22" ht="18">
      <c r="U652" s="33"/>
      <c r="V652" s="47"/>
    </row>
    <row r="653" spans="21:22" ht="18">
      <c r="U653" s="33"/>
      <c r="V653" s="47"/>
    </row>
    <row r="654" spans="21:22" ht="18">
      <c r="U654" s="33"/>
      <c r="V654" s="47"/>
    </row>
    <row r="655" spans="21:22" ht="18">
      <c r="U655" s="33"/>
      <c r="V655" s="47"/>
    </row>
    <row r="656" spans="21:22" ht="18">
      <c r="U656" s="33"/>
      <c r="V656" s="47"/>
    </row>
    <row r="657" spans="21:22" ht="18">
      <c r="U657" s="33"/>
      <c r="V657" s="47"/>
    </row>
    <row r="658" spans="21:22" ht="18">
      <c r="U658" s="33"/>
      <c r="V658" s="47"/>
    </row>
    <row r="659" spans="21:22" ht="18">
      <c r="U659" s="33"/>
      <c r="V659" s="47"/>
    </row>
    <row r="660" spans="21:22" ht="18">
      <c r="U660" s="33"/>
      <c r="V660" s="47"/>
    </row>
    <row r="661" spans="21:22" ht="18">
      <c r="U661" s="33"/>
      <c r="V661" s="47"/>
    </row>
    <row r="662" spans="21:22" ht="18">
      <c r="U662" s="33"/>
      <c r="V662" s="47"/>
    </row>
    <row r="663" spans="21:22" ht="18">
      <c r="U663" s="33"/>
      <c r="V663" s="47"/>
    </row>
    <row r="664" spans="21:22" ht="18">
      <c r="U664" s="33"/>
      <c r="V664" s="47"/>
    </row>
    <row r="665" spans="21:22" ht="18">
      <c r="U665" s="33"/>
      <c r="V665" s="47"/>
    </row>
    <row r="666" spans="21:22" ht="18">
      <c r="U666" s="33"/>
      <c r="V666" s="47"/>
    </row>
    <row r="667" spans="21:22" ht="18">
      <c r="U667" s="33"/>
      <c r="V667" s="47"/>
    </row>
    <row r="668" spans="21:22" ht="18">
      <c r="U668" s="33"/>
      <c r="V668" s="47"/>
    </row>
    <row r="669" spans="21:22" ht="18">
      <c r="U669" s="33"/>
      <c r="V669" s="47"/>
    </row>
    <row r="670" spans="21:22" ht="18">
      <c r="U670" s="33"/>
      <c r="V670" s="47"/>
    </row>
    <row r="671" spans="21:22" ht="18">
      <c r="U671" s="33"/>
      <c r="V671" s="47"/>
    </row>
    <row r="672" spans="21:22" ht="18">
      <c r="U672" s="33"/>
      <c r="V672" s="47"/>
    </row>
    <row r="673" spans="21:22" ht="18">
      <c r="U673" s="33"/>
      <c r="V673" s="47"/>
    </row>
    <row r="674" spans="21:22" ht="18">
      <c r="U674" s="33"/>
      <c r="V674" s="47"/>
    </row>
    <row r="675" spans="21:22" ht="18">
      <c r="U675" s="33"/>
      <c r="V675" s="47"/>
    </row>
    <row r="676" spans="21:22" ht="18">
      <c r="U676" s="33"/>
      <c r="V676" s="47"/>
    </row>
    <row r="677" spans="21:22" ht="18">
      <c r="U677" s="33"/>
      <c r="V677" s="47"/>
    </row>
    <row r="678" spans="21:22" ht="18">
      <c r="U678" s="33"/>
      <c r="V678" s="47"/>
    </row>
    <row r="679" spans="21:22" ht="18">
      <c r="U679" s="33"/>
      <c r="V679" s="47"/>
    </row>
    <row r="680" spans="21:22" ht="18">
      <c r="U680" s="33"/>
      <c r="V680" s="47"/>
    </row>
    <row r="681" spans="21:22" ht="18">
      <c r="U681" s="33"/>
      <c r="V681" s="47"/>
    </row>
    <row r="682" spans="21:22" ht="18">
      <c r="U682" s="33"/>
      <c r="V682" s="47"/>
    </row>
    <row r="683" spans="21:22" ht="18">
      <c r="U683" s="33"/>
      <c r="V683" s="47"/>
    </row>
    <row r="684" spans="21:22" ht="18">
      <c r="U684" s="33"/>
      <c r="V684" s="47"/>
    </row>
    <row r="685" spans="21:22" ht="18">
      <c r="U685" s="33"/>
      <c r="V685" s="47"/>
    </row>
    <row r="686" spans="21:22" ht="18">
      <c r="U686" s="33"/>
      <c r="V686" s="47"/>
    </row>
    <row r="687" spans="21:22" ht="18">
      <c r="U687" s="33"/>
      <c r="V687" s="47"/>
    </row>
    <row r="688" spans="21:22" ht="18">
      <c r="U688" s="33"/>
      <c r="V688" s="47"/>
    </row>
    <row r="689" spans="21:22" ht="18">
      <c r="U689" s="33"/>
      <c r="V689" s="47"/>
    </row>
    <row r="690" spans="21:22" ht="18">
      <c r="U690" s="33"/>
      <c r="V690" s="47"/>
    </row>
    <row r="691" spans="21:22" ht="18">
      <c r="U691" s="33"/>
      <c r="V691" s="47"/>
    </row>
    <row r="692" spans="21:22" ht="18">
      <c r="U692" s="33"/>
      <c r="V692" s="47"/>
    </row>
    <row r="693" spans="21:22" ht="18">
      <c r="U693" s="33"/>
      <c r="V693" s="47"/>
    </row>
    <row r="694" spans="21:22" ht="18">
      <c r="U694" s="33"/>
      <c r="V694" s="47"/>
    </row>
    <row r="695" spans="21:22" ht="18">
      <c r="U695" s="33"/>
      <c r="V695" s="47"/>
    </row>
    <row r="696" spans="21:22" ht="18">
      <c r="U696" s="33"/>
      <c r="V696" s="47"/>
    </row>
    <row r="697" spans="21:22" ht="18">
      <c r="U697" s="33"/>
      <c r="V697" s="47"/>
    </row>
    <row r="698" spans="21:22" ht="18">
      <c r="U698" s="33"/>
      <c r="V698" s="47"/>
    </row>
    <row r="699" spans="21:22" ht="18">
      <c r="U699" s="33"/>
      <c r="V699" s="47"/>
    </row>
    <row r="700" spans="21:22" ht="18">
      <c r="U700" s="33"/>
      <c r="V700" s="47"/>
    </row>
    <row r="701" spans="21:22" ht="18">
      <c r="U701" s="33"/>
      <c r="V701" s="47"/>
    </row>
    <row r="702" spans="21:22" ht="18">
      <c r="U702" s="33"/>
      <c r="V702" s="47"/>
    </row>
    <row r="703" spans="21:22" ht="18">
      <c r="U703" s="33"/>
      <c r="V703" s="47"/>
    </row>
    <row r="704" spans="21:22" ht="18">
      <c r="U704" s="33"/>
      <c r="V704" s="47"/>
    </row>
    <row r="705" spans="21:22" ht="18">
      <c r="U705" s="33"/>
      <c r="V705" s="47"/>
    </row>
    <row r="706" spans="21:22" ht="18">
      <c r="U706" s="33"/>
      <c r="V706" s="47"/>
    </row>
    <row r="707" spans="21:22" ht="18">
      <c r="U707" s="33"/>
      <c r="V707" s="47"/>
    </row>
    <row r="708" spans="21:22" ht="18">
      <c r="U708" s="33"/>
      <c r="V708" s="47"/>
    </row>
    <row r="709" spans="21:22" ht="18">
      <c r="U709" s="33"/>
      <c r="V709" s="47"/>
    </row>
    <row r="710" spans="21:22" ht="18">
      <c r="U710" s="33"/>
      <c r="V710" s="47"/>
    </row>
    <row r="711" spans="21:22" ht="18">
      <c r="U711" s="33"/>
      <c r="V711" s="47"/>
    </row>
    <row r="712" spans="21:22" ht="18">
      <c r="U712" s="33"/>
      <c r="V712" s="47"/>
    </row>
    <row r="713" spans="21:22" ht="18">
      <c r="U713" s="33"/>
      <c r="V713" s="47"/>
    </row>
    <row r="714" spans="21:22" ht="18">
      <c r="U714" s="33"/>
      <c r="V714" s="47"/>
    </row>
    <row r="715" spans="21:22" ht="18">
      <c r="U715" s="33"/>
      <c r="V715" s="47"/>
    </row>
    <row r="716" spans="21:22" ht="18">
      <c r="U716" s="33"/>
      <c r="V716" s="47"/>
    </row>
    <row r="717" spans="21:22" ht="18">
      <c r="U717" s="33"/>
      <c r="V717" s="47"/>
    </row>
    <row r="718" spans="21:22" ht="18">
      <c r="U718" s="33"/>
      <c r="V718" s="47"/>
    </row>
    <row r="719" spans="21:22" ht="18">
      <c r="U719" s="33"/>
      <c r="V719" s="47"/>
    </row>
    <row r="720" spans="21:22" ht="18">
      <c r="U720" s="33"/>
      <c r="V720" s="47"/>
    </row>
    <row r="721" spans="21:22" ht="18">
      <c r="U721" s="33"/>
      <c r="V721" s="47"/>
    </row>
    <row r="722" spans="21:22" ht="18">
      <c r="U722" s="33"/>
      <c r="V722" s="47"/>
    </row>
    <row r="723" spans="21:22" ht="18">
      <c r="U723" s="33"/>
      <c r="V723" s="47"/>
    </row>
    <row r="724" spans="21:22" ht="18">
      <c r="U724" s="33"/>
      <c r="V724" s="47"/>
    </row>
    <row r="725" spans="21:22" ht="18">
      <c r="U725" s="33"/>
      <c r="V725" s="47"/>
    </row>
    <row r="726" spans="21:22" ht="18">
      <c r="U726" s="33"/>
      <c r="V726" s="47"/>
    </row>
    <row r="727" spans="21:22" ht="18">
      <c r="U727" s="33"/>
      <c r="V727" s="47"/>
    </row>
    <row r="728" spans="21:22" ht="18">
      <c r="U728" s="33"/>
      <c r="V728" s="47"/>
    </row>
    <row r="729" spans="21:22" ht="18">
      <c r="U729" s="33"/>
      <c r="V729" s="47"/>
    </row>
    <row r="730" spans="21:22" ht="18">
      <c r="U730" s="33"/>
      <c r="V730" s="47"/>
    </row>
    <row r="731" spans="21:22" ht="18">
      <c r="U731" s="33"/>
      <c r="V731" s="47"/>
    </row>
    <row r="732" spans="21:22" ht="18">
      <c r="U732" s="33"/>
      <c r="V732" s="47"/>
    </row>
    <row r="733" spans="21:22" ht="18">
      <c r="U733" s="33"/>
      <c r="V733" s="47"/>
    </row>
    <row r="734" spans="21:22" ht="18">
      <c r="U734" s="33"/>
      <c r="V734" s="47"/>
    </row>
    <row r="735" spans="21:22" ht="18">
      <c r="U735" s="33"/>
      <c r="V735" s="47"/>
    </row>
    <row r="736" spans="21:22" ht="18">
      <c r="U736" s="33"/>
      <c r="V736" s="47"/>
    </row>
    <row r="737" spans="21:22" ht="18">
      <c r="U737" s="33"/>
      <c r="V737" s="47"/>
    </row>
    <row r="738" spans="21:22" ht="18">
      <c r="U738" s="33"/>
      <c r="V738" s="47"/>
    </row>
    <row r="739" spans="21:22" ht="18">
      <c r="U739" s="33"/>
      <c r="V739" s="47"/>
    </row>
    <row r="740" spans="21:22" ht="18">
      <c r="U740" s="33"/>
      <c r="V740" s="47"/>
    </row>
    <row r="741" spans="21:22" ht="18">
      <c r="U741" s="33"/>
      <c r="V741" s="47"/>
    </row>
    <row r="742" spans="21:22" ht="18">
      <c r="U742" s="33"/>
      <c r="V742" s="47"/>
    </row>
    <row r="743" spans="21:22" ht="18">
      <c r="U743" s="33"/>
      <c r="V743" s="47"/>
    </row>
    <row r="744" spans="21:22" ht="18">
      <c r="U744" s="33"/>
      <c r="V744" s="47"/>
    </row>
    <row r="745" spans="21:22" ht="18">
      <c r="U745" s="33"/>
      <c r="V745" s="47"/>
    </row>
    <row r="746" spans="21:22" ht="18">
      <c r="U746" s="33"/>
      <c r="V746" s="47"/>
    </row>
    <row r="747" spans="21:22" ht="18">
      <c r="U747" s="33"/>
      <c r="V747" s="47"/>
    </row>
    <row r="748" spans="21:22" ht="18">
      <c r="U748" s="33"/>
      <c r="V748" s="47"/>
    </row>
    <row r="749" spans="21:22" ht="18">
      <c r="U749" s="33"/>
      <c r="V749" s="47"/>
    </row>
    <row r="750" spans="21:22" ht="18">
      <c r="U750" s="33"/>
      <c r="V750" s="47"/>
    </row>
    <row r="751" spans="21:22" ht="18">
      <c r="U751" s="33"/>
      <c r="V751" s="47"/>
    </row>
    <row r="752" spans="21:22" ht="18">
      <c r="U752" s="33"/>
      <c r="V752" s="47"/>
    </row>
    <row r="753" spans="21:22" ht="18">
      <c r="U753" s="33"/>
      <c r="V753" s="47"/>
    </row>
    <row r="754" spans="21:22" ht="18">
      <c r="U754" s="33"/>
      <c r="V754" s="47"/>
    </row>
    <row r="755" spans="21:22" ht="18">
      <c r="U755" s="33"/>
      <c r="V755" s="47"/>
    </row>
    <row r="756" spans="21:22" ht="18">
      <c r="U756" s="33"/>
      <c r="V756" s="47"/>
    </row>
    <row r="757" spans="21:22" ht="18">
      <c r="U757" s="33"/>
      <c r="V757" s="47"/>
    </row>
    <row r="758" spans="21:22" ht="18">
      <c r="U758" s="33"/>
      <c r="V758" s="47"/>
    </row>
    <row r="759" spans="21:22" ht="18">
      <c r="U759" s="33"/>
      <c r="V759" s="47"/>
    </row>
    <row r="760" spans="21:22" ht="18">
      <c r="U760" s="33"/>
      <c r="V760" s="47"/>
    </row>
    <row r="761" spans="21:22" ht="18">
      <c r="U761" s="33"/>
      <c r="V761" s="47"/>
    </row>
    <row r="762" spans="21:22" ht="18">
      <c r="U762" s="33"/>
      <c r="V762" s="47"/>
    </row>
    <row r="763" spans="21:22" ht="18">
      <c r="U763" s="33"/>
      <c r="V763" s="47"/>
    </row>
    <row r="764" spans="21:22" ht="18">
      <c r="U764" s="33"/>
      <c r="V764" s="47"/>
    </row>
    <row r="765" spans="21:22" ht="18">
      <c r="U765" s="33"/>
      <c r="V765" s="47"/>
    </row>
    <row r="766" spans="21:22" ht="18">
      <c r="U766" s="33"/>
      <c r="V766" s="47"/>
    </row>
    <row r="767" spans="21:22" ht="18">
      <c r="U767" s="33"/>
      <c r="V767" s="47"/>
    </row>
    <row r="768" spans="21:22" ht="18">
      <c r="U768" s="33"/>
      <c r="V768" s="47"/>
    </row>
    <row r="769" spans="21:22" ht="18">
      <c r="U769" s="33"/>
      <c r="V769" s="47"/>
    </row>
    <row r="770" spans="21:22" ht="18">
      <c r="U770" s="33"/>
      <c r="V770" s="47"/>
    </row>
    <row r="771" spans="21:22" ht="18">
      <c r="U771" s="33"/>
      <c r="V771" s="47"/>
    </row>
    <row r="772" spans="21:22" ht="18">
      <c r="U772" s="33"/>
      <c r="V772" s="47"/>
    </row>
    <row r="773" spans="21:22" ht="18">
      <c r="U773" s="33"/>
      <c r="V773" s="47"/>
    </row>
    <row r="774" spans="21:22" ht="18">
      <c r="U774" s="33"/>
      <c r="V774" s="47"/>
    </row>
    <row r="775" spans="21:22" ht="18">
      <c r="U775" s="33"/>
      <c r="V775" s="47"/>
    </row>
    <row r="776" spans="21:22" ht="18">
      <c r="U776" s="33"/>
      <c r="V776" s="47"/>
    </row>
    <row r="777" spans="21:22" ht="18">
      <c r="U777" s="33"/>
      <c r="V777" s="47"/>
    </row>
    <row r="778" spans="21:22" ht="18">
      <c r="U778" s="33"/>
      <c r="V778" s="47"/>
    </row>
    <row r="779" spans="21:22" ht="18">
      <c r="U779" s="33"/>
      <c r="V779" s="47"/>
    </row>
    <row r="780" spans="21:22" ht="18">
      <c r="U780" s="33"/>
      <c r="V780" s="47"/>
    </row>
    <row r="781" spans="21:22" ht="18">
      <c r="U781" s="33"/>
      <c r="V781" s="47"/>
    </row>
    <row r="782" spans="21:22" ht="18">
      <c r="U782" s="33"/>
      <c r="V782" s="47"/>
    </row>
    <row r="783" spans="21:22" ht="18">
      <c r="U783" s="33"/>
      <c r="V783" s="47"/>
    </row>
    <row r="784" spans="21:22" ht="18">
      <c r="U784" s="33"/>
      <c r="V784" s="47"/>
    </row>
    <row r="785" spans="21:22" ht="18">
      <c r="U785" s="33"/>
      <c r="V785" s="47"/>
    </row>
    <row r="786" spans="21:22" ht="18">
      <c r="U786" s="33"/>
      <c r="V786" s="47"/>
    </row>
    <row r="787" spans="21:22" ht="18">
      <c r="U787" s="33"/>
      <c r="V787" s="47"/>
    </row>
    <row r="788" spans="21:22" ht="18">
      <c r="U788" s="33"/>
      <c r="V788" s="47"/>
    </row>
    <row r="789" spans="21:22" ht="18">
      <c r="U789" s="33"/>
      <c r="V789" s="47"/>
    </row>
    <row r="790" spans="21:22" ht="18">
      <c r="U790" s="33"/>
      <c r="V790" s="47"/>
    </row>
    <row r="791" spans="21:22" ht="18">
      <c r="U791" s="33"/>
      <c r="V791" s="47"/>
    </row>
    <row r="792" spans="21:22" ht="18">
      <c r="U792" s="33"/>
      <c r="V792" s="47"/>
    </row>
    <row r="793" spans="21:22" ht="18">
      <c r="U793" s="33"/>
      <c r="V793" s="47"/>
    </row>
    <row r="794" spans="21:22" ht="18">
      <c r="U794" s="33"/>
      <c r="V794" s="47"/>
    </row>
    <row r="795" spans="21:22" ht="18">
      <c r="U795" s="33"/>
      <c r="V795" s="47"/>
    </row>
    <row r="796" spans="21:22" ht="18">
      <c r="U796" s="33"/>
      <c r="V796" s="47"/>
    </row>
    <row r="797" spans="21:22" ht="18">
      <c r="U797" s="33"/>
      <c r="V797" s="47"/>
    </row>
    <row r="798" spans="21:22" ht="18">
      <c r="U798" s="33"/>
      <c r="V798" s="47"/>
    </row>
    <row r="799" spans="21:22" ht="18">
      <c r="U799" s="33"/>
      <c r="V799" s="47"/>
    </row>
    <row r="800" spans="21:22" ht="18">
      <c r="U800" s="33"/>
      <c r="V800" s="47"/>
    </row>
    <row r="801" spans="21:22" ht="18">
      <c r="U801" s="33"/>
      <c r="V801" s="47"/>
    </row>
    <row r="802" spans="21:22" ht="18">
      <c r="U802" s="33"/>
      <c r="V802" s="47"/>
    </row>
    <row r="803" spans="21:22" ht="18">
      <c r="U803" s="33"/>
      <c r="V803" s="47"/>
    </row>
    <row r="804" spans="21:22" ht="18">
      <c r="U804" s="33"/>
      <c r="V804" s="47"/>
    </row>
    <row r="805" spans="21:22" ht="18">
      <c r="U805" s="33"/>
      <c r="V805" s="47"/>
    </row>
    <row r="806" spans="21:22" ht="18">
      <c r="U806" s="33"/>
      <c r="V806" s="47"/>
    </row>
    <row r="807" spans="21:22" ht="18">
      <c r="U807" s="33"/>
      <c r="V807" s="47"/>
    </row>
    <row r="808" spans="21:22" ht="18">
      <c r="U808" s="33"/>
      <c r="V808" s="47"/>
    </row>
    <row r="809" spans="21:22" ht="18">
      <c r="U809" s="33"/>
      <c r="V809" s="47"/>
    </row>
    <row r="810" spans="21:22" ht="18">
      <c r="U810" s="33"/>
      <c r="V810" s="47"/>
    </row>
    <row r="811" spans="21:22" ht="18">
      <c r="U811" s="33"/>
      <c r="V811" s="47"/>
    </row>
    <row r="812" spans="21:22" ht="18">
      <c r="U812" s="33"/>
      <c r="V812" s="47"/>
    </row>
    <row r="813" spans="21:22" ht="18">
      <c r="U813" s="33"/>
      <c r="V813" s="47"/>
    </row>
    <row r="814" spans="21:22" ht="18">
      <c r="U814" s="33"/>
      <c r="V814" s="47"/>
    </row>
    <row r="815" spans="21:22" ht="18">
      <c r="U815" s="33"/>
      <c r="V815" s="47"/>
    </row>
    <row r="816" spans="21:22" ht="18">
      <c r="U816" s="33"/>
      <c r="V816" s="47"/>
    </row>
    <row r="817" spans="21:22" ht="18">
      <c r="U817" s="33"/>
      <c r="V817" s="47"/>
    </row>
    <row r="818" spans="21:22" ht="18">
      <c r="U818" s="33"/>
      <c r="V818" s="47"/>
    </row>
    <row r="819" spans="21:22" ht="18">
      <c r="U819" s="33"/>
      <c r="V819" s="47"/>
    </row>
    <row r="820" spans="21:22" ht="18">
      <c r="U820" s="33"/>
      <c r="V820" s="47"/>
    </row>
    <row r="821" spans="21:22" ht="18">
      <c r="U821" s="33"/>
      <c r="V821" s="47"/>
    </row>
    <row r="822" spans="21:22" ht="18">
      <c r="U822" s="33"/>
      <c r="V822" s="47"/>
    </row>
    <row r="823" spans="21:22" ht="18">
      <c r="U823" s="33"/>
      <c r="V823" s="47"/>
    </row>
    <row r="824" spans="21:22" ht="18">
      <c r="U824" s="33"/>
      <c r="V824" s="47"/>
    </row>
    <row r="825" spans="21:22" ht="18">
      <c r="U825" s="33"/>
      <c r="V825" s="47"/>
    </row>
    <row r="826" spans="21:22" ht="18">
      <c r="U826" s="33"/>
      <c r="V826" s="47"/>
    </row>
    <row r="827" spans="21:22" ht="18">
      <c r="U827" s="33"/>
      <c r="V827" s="47"/>
    </row>
    <row r="828" spans="21:22" ht="18">
      <c r="U828" s="33"/>
      <c r="V828" s="47"/>
    </row>
    <row r="829" spans="21:22" ht="18">
      <c r="U829" s="33"/>
      <c r="V829" s="47"/>
    </row>
    <row r="830" spans="21:22" ht="18">
      <c r="U830" s="33"/>
      <c r="V830" s="47"/>
    </row>
    <row r="831" spans="21:22" ht="18">
      <c r="U831" s="33"/>
      <c r="V831" s="47"/>
    </row>
    <row r="832" spans="21:22" ht="18">
      <c r="U832" s="33"/>
      <c r="V832" s="47"/>
    </row>
    <row r="833" spans="21:22" ht="18">
      <c r="U833" s="33"/>
      <c r="V833" s="47"/>
    </row>
    <row r="834" spans="21:22" ht="18">
      <c r="U834" s="33"/>
      <c r="V834" s="47"/>
    </row>
    <row r="835" spans="21:22" ht="18">
      <c r="U835" s="33"/>
      <c r="V835" s="47"/>
    </row>
    <row r="836" spans="21:22" ht="18">
      <c r="U836" s="33"/>
      <c r="V836" s="47"/>
    </row>
    <row r="837" spans="21:22" ht="18">
      <c r="U837" s="33"/>
      <c r="V837" s="47"/>
    </row>
    <row r="838" spans="21:22" ht="18">
      <c r="U838" s="33"/>
      <c r="V838" s="47"/>
    </row>
    <row r="839" spans="21:22" ht="18">
      <c r="U839" s="33"/>
      <c r="V839" s="47"/>
    </row>
    <row r="840" spans="21:22" ht="18">
      <c r="U840" s="33"/>
      <c r="V840" s="47"/>
    </row>
    <row r="841" spans="21:22" ht="18">
      <c r="U841" s="33"/>
      <c r="V841" s="47"/>
    </row>
    <row r="842" spans="21:22" ht="18">
      <c r="U842" s="33"/>
      <c r="V842" s="47"/>
    </row>
    <row r="843" spans="21:22" ht="18">
      <c r="U843" s="33"/>
      <c r="V843" s="47"/>
    </row>
    <row r="844" spans="21:22" ht="18">
      <c r="U844" s="33"/>
      <c r="V844" s="47"/>
    </row>
    <row r="845" spans="21:22" ht="18">
      <c r="U845" s="33"/>
      <c r="V845" s="47"/>
    </row>
    <row r="846" spans="21:22" ht="18">
      <c r="U846" s="33"/>
      <c r="V846" s="47"/>
    </row>
    <row r="847" spans="21:22" ht="18">
      <c r="U847" s="33"/>
      <c r="V847" s="47"/>
    </row>
    <row r="848" spans="21:22" ht="18">
      <c r="U848" s="33"/>
      <c r="V848" s="47"/>
    </row>
    <row r="849" spans="21:22" ht="18">
      <c r="U849" s="33"/>
      <c r="V849" s="47"/>
    </row>
    <row r="850" spans="21:22" ht="18">
      <c r="U850" s="33"/>
      <c r="V850" s="47"/>
    </row>
    <row r="851" spans="21:22" ht="18">
      <c r="U851" s="33"/>
      <c r="V851" s="47"/>
    </row>
    <row r="852" spans="21:22" ht="18">
      <c r="U852" s="33"/>
      <c r="V852" s="47"/>
    </row>
    <row r="853" spans="21:22" ht="18">
      <c r="U853" s="33"/>
      <c r="V853" s="47"/>
    </row>
    <row r="854" spans="21:22" ht="18">
      <c r="U854" s="33"/>
      <c r="V854" s="47"/>
    </row>
    <row r="855" spans="21:22" ht="18">
      <c r="U855" s="33"/>
      <c r="V855" s="47"/>
    </row>
    <row r="856" spans="21:22" ht="18">
      <c r="U856" s="33"/>
      <c r="V856" s="47"/>
    </row>
    <row r="857" spans="21:22" ht="18">
      <c r="U857" s="33"/>
      <c r="V857" s="47"/>
    </row>
    <row r="858" spans="21:22" ht="18">
      <c r="U858" s="33"/>
      <c r="V858" s="47"/>
    </row>
    <row r="859" spans="21:22" ht="18">
      <c r="U859" s="33"/>
      <c r="V859" s="47"/>
    </row>
    <row r="860" spans="21:22" ht="18">
      <c r="U860" s="33"/>
      <c r="V860" s="47"/>
    </row>
    <row r="861" spans="21:22" ht="18">
      <c r="U861" s="33"/>
      <c r="V861" s="47"/>
    </row>
    <row r="862" spans="21:22" ht="18">
      <c r="U862" s="33"/>
      <c r="V862" s="47"/>
    </row>
    <row r="863" spans="21:22" ht="18">
      <c r="U863" s="33"/>
      <c r="V863" s="47"/>
    </row>
    <row r="864" spans="21:22" ht="18">
      <c r="U864" s="33"/>
      <c r="V864" s="47"/>
    </row>
    <row r="865" spans="21:22" ht="18">
      <c r="U865" s="33"/>
      <c r="V865" s="47"/>
    </row>
    <row r="866" spans="21:22" ht="18">
      <c r="U866" s="33"/>
      <c r="V866" s="47"/>
    </row>
    <row r="867" spans="21:22" ht="18">
      <c r="U867" s="33"/>
      <c r="V867" s="47"/>
    </row>
    <row r="868" spans="21:22" ht="18">
      <c r="U868" s="33"/>
      <c r="V868" s="47"/>
    </row>
    <row r="869" spans="21:22" ht="18">
      <c r="U869" s="33"/>
      <c r="V869" s="47"/>
    </row>
    <row r="870" spans="21:22" ht="18">
      <c r="U870" s="33"/>
      <c r="V870" s="47"/>
    </row>
    <row r="871" spans="21:22" ht="18">
      <c r="U871" s="33"/>
      <c r="V871" s="47"/>
    </row>
    <row r="872" spans="21:22" ht="18">
      <c r="U872" s="33"/>
      <c r="V872" s="47"/>
    </row>
    <row r="873" spans="21:22" ht="18">
      <c r="U873" s="33"/>
      <c r="V873" s="47"/>
    </row>
    <row r="874" spans="21:22" ht="18">
      <c r="U874" s="33"/>
      <c r="V874" s="47"/>
    </row>
    <row r="875" spans="21:22" ht="18">
      <c r="U875" s="33"/>
      <c r="V875" s="47"/>
    </row>
    <row r="876" spans="21:22" ht="18">
      <c r="U876" s="33"/>
      <c r="V876" s="47"/>
    </row>
    <row r="877" spans="21:22" ht="18">
      <c r="U877" s="33"/>
      <c r="V877" s="47"/>
    </row>
    <row r="878" spans="21:22" ht="18">
      <c r="U878" s="33"/>
      <c r="V878" s="47"/>
    </row>
    <row r="879" spans="21:22" ht="18">
      <c r="U879" s="33"/>
      <c r="V879" s="47"/>
    </row>
    <row r="880" spans="21:22" ht="18">
      <c r="U880" s="33"/>
      <c r="V880" s="47"/>
    </row>
    <row r="881" spans="21:22" ht="18">
      <c r="U881" s="33"/>
      <c r="V881" s="47"/>
    </row>
    <row r="882" spans="21:22" ht="18">
      <c r="U882" s="33"/>
      <c r="V882" s="47"/>
    </row>
    <row r="883" spans="21:22" ht="18">
      <c r="U883" s="33"/>
      <c r="V883" s="47"/>
    </row>
    <row r="884" spans="21:22" ht="18">
      <c r="U884" s="33"/>
      <c r="V884" s="47"/>
    </row>
    <row r="885" spans="21:22" ht="18">
      <c r="U885" s="33"/>
      <c r="V885" s="47"/>
    </row>
    <row r="886" spans="21:22" ht="18">
      <c r="U886" s="33"/>
      <c r="V886" s="47"/>
    </row>
    <row r="887" spans="21:22" ht="18">
      <c r="U887" s="33"/>
      <c r="V887" s="47"/>
    </row>
    <row r="888" spans="21:22" ht="18">
      <c r="U888" s="33"/>
      <c r="V888" s="47"/>
    </row>
    <row r="889" spans="21:22" ht="18">
      <c r="U889" s="33"/>
      <c r="V889" s="47"/>
    </row>
    <row r="890" spans="21:22" ht="18">
      <c r="U890" s="33"/>
      <c r="V890" s="47"/>
    </row>
    <row r="891" spans="21:22" ht="18">
      <c r="U891" s="33"/>
      <c r="V891" s="47"/>
    </row>
    <row r="892" spans="21:22" ht="18">
      <c r="U892" s="33"/>
      <c r="V892" s="47"/>
    </row>
    <row r="893" spans="21:22" ht="18">
      <c r="U893" s="33"/>
      <c r="V893" s="47"/>
    </row>
    <row r="894" spans="21:22" ht="18">
      <c r="U894" s="33"/>
      <c r="V894" s="47"/>
    </row>
    <row r="895" spans="21:22" ht="18">
      <c r="U895" s="33"/>
      <c r="V895" s="47"/>
    </row>
    <row r="896" spans="21:22" ht="18">
      <c r="U896" s="33"/>
      <c r="V896" s="47"/>
    </row>
    <row r="897" spans="21:22" ht="18">
      <c r="U897" s="33"/>
      <c r="V897" s="47"/>
    </row>
    <row r="898" spans="21:22" ht="18">
      <c r="U898" s="33"/>
      <c r="V898" s="47"/>
    </row>
    <row r="899" spans="21:22" ht="18">
      <c r="U899" s="33"/>
      <c r="V899" s="47"/>
    </row>
    <row r="900" spans="21:22" ht="18">
      <c r="U900" s="33"/>
      <c r="V900" s="47"/>
    </row>
    <row r="901" spans="21:22" ht="18">
      <c r="U901" s="33"/>
      <c r="V901" s="47"/>
    </row>
    <row r="902" spans="21:22" ht="18">
      <c r="U902" s="33"/>
      <c r="V902" s="47"/>
    </row>
    <row r="903" spans="21:22" ht="18">
      <c r="U903" s="33"/>
      <c r="V903" s="47"/>
    </row>
    <row r="904" spans="21:22" ht="18">
      <c r="U904" s="33"/>
      <c r="V904" s="47"/>
    </row>
    <row r="905" spans="21:22" ht="18">
      <c r="U905" s="33"/>
      <c r="V905" s="47"/>
    </row>
    <row r="906" spans="21:22" ht="18">
      <c r="U906" s="33"/>
      <c r="V906" s="47"/>
    </row>
    <row r="907" spans="21:22" ht="18">
      <c r="U907" s="33"/>
      <c r="V907" s="47"/>
    </row>
    <row r="908" spans="21:22" ht="18">
      <c r="U908" s="33"/>
      <c r="V908" s="47"/>
    </row>
    <row r="909" spans="21:22" ht="18">
      <c r="U909" s="33"/>
      <c r="V909" s="47"/>
    </row>
    <row r="910" spans="21:22" ht="18">
      <c r="U910" s="33"/>
      <c r="V910" s="47"/>
    </row>
    <row r="911" spans="21:22" ht="18">
      <c r="U911" s="33"/>
      <c r="V911" s="47"/>
    </row>
    <row r="912" spans="21:22" ht="18">
      <c r="U912" s="33"/>
      <c r="V912" s="47"/>
    </row>
    <row r="913" spans="21:22" ht="18">
      <c r="U913" s="33"/>
      <c r="V913" s="47"/>
    </row>
    <row r="914" spans="21:22" ht="18">
      <c r="U914" s="33"/>
      <c r="V914" s="47"/>
    </row>
    <row r="915" spans="21:22" ht="18">
      <c r="U915" s="33"/>
      <c r="V915" s="47"/>
    </row>
    <row r="916" spans="21:22" ht="18">
      <c r="U916" s="33"/>
      <c r="V916" s="47"/>
    </row>
    <row r="917" spans="21:22" ht="18">
      <c r="U917" s="33"/>
      <c r="V917" s="47"/>
    </row>
    <row r="918" spans="21:22" ht="18">
      <c r="U918" s="33"/>
      <c r="V918" s="47"/>
    </row>
    <row r="919" spans="21:22" ht="18">
      <c r="U919" s="33"/>
      <c r="V919" s="47"/>
    </row>
    <row r="920" spans="21:22" ht="18">
      <c r="U920" s="33"/>
      <c r="V920" s="47"/>
    </row>
    <row r="921" spans="21:22" ht="18">
      <c r="U921" s="33"/>
      <c r="V921" s="47"/>
    </row>
    <row r="922" spans="21:22" ht="18">
      <c r="U922" s="33"/>
      <c r="V922" s="47"/>
    </row>
    <row r="923" spans="21:22" ht="18">
      <c r="U923" s="33"/>
      <c r="V923" s="47"/>
    </row>
    <row r="924" spans="21:22" ht="18">
      <c r="U924" s="33"/>
      <c r="V924" s="47"/>
    </row>
    <row r="925" spans="21:22" ht="18">
      <c r="U925" s="33"/>
      <c r="V925" s="47"/>
    </row>
    <row r="926" spans="21:22" ht="18">
      <c r="U926" s="33"/>
      <c r="V926" s="47"/>
    </row>
    <row r="927" spans="21:22" ht="18">
      <c r="U927" s="33"/>
      <c r="V927" s="47"/>
    </row>
    <row r="928" spans="21:22" ht="18">
      <c r="U928" s="33"/>
      <c r="V928" s="47"/>
    </row>
    <row r="929" spans="21:22" ht="18">
      <c r="U929" s="33"/>
      <c r="V929" s="47"/>
    </row>
    <row r="930" spans="21:22" ht="18">
      <c r="U930" s="33"/>
      <c r="V930" s="47"/>
    </row>
    <row r="931" spans="21:22" ht="18">
      <c r="U931" s="33"/>
      <c r="V931" s="47"/>
    </row>
    <row r="932" spans="21:22" ht="18">
      <c r="U932" s="33"/>
      <c r="V932" s="47"/>
    </row>
    <row r="933" spans="21:22" ht="18">
      <c r="U933" s="33"/>
      <c r="V933" s="47"/>
    </row>
    <row r="934" spans="21:22" ht="18">
      <c r="U934" s="33"/>
      <c r="V934" s="47"/>
    </row>
    <row r="935" spans="21:22" ht="18">
      <c r="U935" s="33"/>
      <c r="V935" s="47"/>
    </row>
    <row r="936" spans="21:22" ht="18">
      <c r="U936" s="33"/>
      <c r="V936" s="47"/>
    </row>
    <row r="937" spans="21:22" ht="18">
      <c r="U937" s="33"/>
      <c r="V937" s="47"/>
    </row>
    <row r="938" spans="21:22" ht="18">
      <c r="U938" s="33"/>
      <c r="V938" s="47"/>
    </row>
    <row r="939" spans="21:22" ht="18">
      <c r="U939" s="33"/>
      <c r="V939" s="47"/>
    </row>
    <row r="940" spans="21:22" ht="18">
      <c r="U940" s="33"/>
      <c r="V940" s="47"/>
    </row>
    <row r="941" spans="21:22" ht="18">
      <c r="U941" s="33"/>
      <c r="V941" s="47"/>
    </row>
    <row r="942" spans="21:22" ht="18">
      <c r="U942" s="33"/>
      <c r="V942" s="47"/>
    </row>
    <row r="943" spans="21:22" ht="18">
      <c r="U943" s="33"/>
      <c r="V943" s="47"/>
    </row>
    <row r="944" spans="21:22" ht="18">
      <c r="U944" s="33"/>
      <c r="V944" s="47"/>
    </row>
    <row r="945" spans="21:22" ht="18">
      <c r="U945" s="33"/>
      <c r="V945" s="47"/>
    </row>
    <row r="946" spans="21:22" ht="18">
      <c r="U946" s="33"/>
      <c r="V946" s="47"/>
    </row>
    <row r="947" spans="21:22" ht="18">
      <c r="U947" s="33"/>
      <c r="V947" s="47"/>
    </row>
    <row r="948" spans="21:22" ht="18">
      <c r="U948" s="33"/>
      <c r="V948" s="47"/>
    </row>
    <row r="949" spans="21:22" ht="18">
      <c r="U949" s="33"/>
      <c r="V949" s="47"/>
    </row>
    <row r="950" spans="21:22" ht="18">
      <c r="U950" s="33"/>
      <c r="V950" s="47"/>
    </row>
    <row r="951" spans="21:22" ht="18">
      <c r="U951" s="33"/>
      <c r="V951" s="47"/>
    </row>
    <row r="952" spans="21:22" ht="18">
      <c r="U952" s="33"/>
      <c r="V952" s="47"/>
    </row>
    <row r="953" spans="21:22" ht="18">
      <c r="U953" s="33"/>
      <c r="V953" s="47"/>
    </row>
    <row r="954" spans="21:22" ht="18">
      <c r="U954" s="33"/>
      <c r="V954" s="47"/>
    </row>
    <row r="955" spans="21:22" ht="18">
      <c r="U955" s="33"/>
      <c r="V955" s="47"/>
    </row>
    <row r="956" spans="21:22" ht="18">
      <c r="U956" s="33"/>
      <c r="V956" s="47"/>
    </row>
    <row r="957" spans="21:22" ht="18">
      <c r="U957" s="33"/>
      <c r="V957" s="47"/>
    </row>
    <row r="958" spans="21:22" ht="18">
      <c r="U958" s="33"/>
      <c r="V958" s="47"/>
    </row>
    <row r="959" spans="21:22" ht="18">
      <c r="U959" s="33"/>
      <c r="V959" s="47"/>
    </row>
    <row r="960" spans="21:22" ht="18">
      <c r="U960" s="33"/>
      <c r="V960" s="47"/>
    </row>
    <row r="961" spans="21:22" ht="18">
      <c r="U961" s="33"/>
      <c r="V961" s="47"/>
    </row>
    <row r="962" spans="21:22" ht="18">
      <c r="U962" s="33"/>
      <c r="V962" s="47"/>
    </row>
    <row r="963" spans="21:22" ht="18">
      <c r="U963" s="33"/>
      <c r="V963" s="47"/>
    </row>
    <row r="964" spans="21:22" ht="18">
      <c r="U964" s="33"/>
      <c r="V964" s="47"/>
    </row>
    <row r="965" spans="21:22" ht="18">
      <c r="U965" s="33"/>
      <c r="V965" s="47"/>
    </row>
    <row r="966" spans="21:22" ht="18">
      <c r="U966" s="33"/>
      <c r="V966" s="47"/>
    </row>
    <row r="967" spans="21:22" ht="18">
      <c r="U967" s="33"/>
      <c r="V967" s="47"/>
    </row>
    <row r="968" spans="21:22" ht="18">
      <c r="U968" s="33"/>
      <c r="V968" s="47"/>
    </row>
    <row r="969" spans="21:22" ht="18">
      <c r="U969" s="33"/>
      <c r="V969" s="47"/>
    </row>
    <row r="970" spans="21:22" ht="18">
      <c r="U970" s="33"/>
      <c r="V970" s="47"/>
    </row>
    <row r="971" spans="21:22" ht="18">
      <c r="U971" s="33"/>
      <c r="V971" s="47"/>
    </row>
    <row r="972" spans="21:22" ht="18">
      <c r="U972" s="33"/>
      <c r="V972" s="47"/>
    </row>
    <row r="973" spans="21:22" ht="18">
      <c r="U973" s="33"/>
      <c r="V973" s="47"/>
    </row>
    <row r="974" spans="21:22" ht="18">
      <c r="U974" s="33"/>
      <c r="V974" s="47"/>
    </row>
    <row r="975" spans="21:22" ht="18">
      <c r="U975" s="33"/>
      <c r="V975" s="47"/>
    </row>
    <row r="976" spans="21:22" ht="18">
      <c r="U976" s="33"/>
      <c r="V976" s="47"/>
    </row>
    <row r="977" spans="21:22" ht="18">
      <c r="U977" s="33"/>
      <c r="V977" s="47"/>
    </row>
    <row r="978" spans="21:22" ht="18">
      <c r="U978" s="33"/>
      <c r="V978" s="47"/>
    </row>
    <row r="979" spans="21:22" ht="18">
      <c r="U979" s="33"/>
      <c r="V979" s="47"/>
    </row>
    <row r="980" spans="21:22" ht="18">
      <c r="U980" s="33"/>
      <c r="V980" s="47"/>
    </row>
    <row r="981" spans="21:22" ht="18">
      <c r="U981" s="33"/>
      <c r="V981" s="47"/>
    </row>
    <row r="982" spans="21:22" ht="18">
      <c r="U982" s="33"/>
      <c r="V982" s="47"/>
    </row>
    <row r="983" spans="21:22" ht="18">
      <c r="U983" s="33">
        <f aca="true" t="shared" si="104" ref="U983:U1014">SUM(F961:F961)</f>
        <v>0</v>
      </c>
      <c r="V983" s="47" t="e">
        <f>IF(#REF!=#REF!,0,"не равно")</f>
        <v>#REF!</v>
      </c>
    </row>
    <row r="984" spans="21:22" ht="18">
      <c r="U984" s="33">
        <f t="shared" si="104"/>
        <v>0</v>
      </c>
      <c r="V984" s="47" t="e">
        <f>IF(#REF!=#REF!,0,"не равно")</f>
        <v>#REF!</v>
      </c>
    </row>
    <row r="985" spans="21:22" ht="18">
      <c r="U985" s="33">
        <f t="shared" si="104"/>
        <v>0</v>
      </c>
      <c r="V985" s="47" t="e">
        <f>IF(#REF!=#REF!,0,"не равно")</f>
        <v>#REF!</v>
      </c>
    </row>
    <row r="986" spans="21:22" ht="18">
      <c r="U986" s="33">
        <f t="shared" si="104"/>
        <v>0</v>
      </c>
      <c r="V986" s="47" t="e">
        <f>IF(#REF!=#REF!,0,"не равно")</f>
        <v>#REF!</v>
      </c>
    </row>
    <row r="987" spans="21:22" ht="18">
      <c r="U987" s="33">
        <f t="shared" si="104"/>
        <v>0</v>
      </c>
      <c r="V987" s="47" t="e">
        <f>IF(#REF!=#REF!,0,"не равно")</f>
        <v>#REF!</v>
      </c>
    </row>
    <row r="988" spans="21:22" ht="18">
      <c r="U988" s="33">
        <f t="shared" si="104"/>
        <v>0</v>
      </c>
      <c r="V988" s="47" t="e">
        <f>IF(#REF!=#REF!,0,"не равно")</f>
        <v>#REF!</v>
      </c>
    </row>
    <row r="989" spans="21:22" ht="18">
      <c r="U989" s="33">
        <f t="shared" si="104"/>
        <v>0</v>
      </c>
      <c r="V989" s="47" t="e">
        <f>IF(#REF!=#REF!,0,"не равно")</f>
        <v>#REF!</v>
      </c>
    </row>
    <row r="990" spans="21:22" ht="18">
      <c r="U990" s="33">
        <f t="shared" si="104"/>
        <v>0</v>
      </c>
      <c r="V990" s="47" t="e">
        <f>IF(#REF!=#REF!,0,"не равно")</f>
        <v>#REF!</v>
      </c>
    </row>
    <row r="991" spans="21:22" ht="18">
      <c r="U991" s="33">
        <f t="shared" si="104"/>
        <v>0</v>
      </c>
      <c r="V991" s="47" t="e">
        <f>IF(#REF!=#REF!,0,"не равно")</f>
        <v>#REF!</v>
      </c>
    </row>
    <row r="992" spans="21:22" ht="18">
      <c r="U992" s="33">
        <f t="shared" si="104"/>
        <v>0</v>
      </c>
      <c r="V992" s="47" t="e">
        <f>IF(#REF!=#REF!,0,"не равно")</f>
        <v>#REF!</v>
      </c>
    </row>
    <row r="993" spans="21:22" ht="18">
      <c r="U993" s="33">
        <f t="shared" si="104"/>
        <v>0</v>
      </c>
      <c r="V993" s="47" t="e">
        <f>IF(#REF!=#REF!,0,"не равно")</f>
        <v>#REF!</v>
      </c>
    </row>
    <row r="994" spans="21:22" ht="18">
      <c r="U994" s="33">
        <f t="shared" si="104"/>
        <v>0</v>
      </c>
      <c r="V994" s="47" t="e">
        <f>IF(#REF!=#REF!,0,"не равно")</f>
        <v>#REF!</v>
      </c>
    </row>
    <row r="995" spans="21:22" ht="18">
      <c r="U995" s="33">
        <f t="shared" si="104"/>
        <v>0</v>
      </c>
      <c r="V995" s="47" t="e">
        <f>IF(#REF!=#REF!,0,"не равно")</f>
        <v>#REF!</v>
      </c>
    </row>
    <row r="996" spans="21:22" ht="18">
      <c r="U996" s="33">
        <f t="shared" si="104"/>
        <v>0</v>
      </c>
      <c r="V996" s="47" t="e">
        <f>IF(#REF!=#REF!,0,"не равно")</f>
        <v>#REF!</v>
      </c>
    </row>
    <row r="997" spans="21:22" ht="18">
      <c r="U997" s="33">
        <f t="shared" si="104"/>
        <v>0</v>
      </c>
      <c r="V997" s="47" t="e">
        <f>IF(#REF!=#REF!,0,"не равно")</f>
        <v>#REF!</v>
      </c>
    </row>
    <row r="998" spans="21:22" ht="18">
      <c r="U998" s="33">
        <f t="shared" si="104"/>
        <v>0</v>
      </c>
      <c r="V998" s="47" t="e">
        <f>IF(#REF!=#REF!,0,"не равно")</f>
        <v>#REF!</v>
      </c>
    </row>
    <row r="999" spans="21:22" ht="18">
      <c r="U999" s="33">
        <f t="shared" si="104"/>
        <v>0</v>
      </c>
      <c r="V999" s="47" t="e">
        <f>IF(#REF!=#REF!,0,"не равно")</f>
        <v>#REF!</v>
      </c>
    </row>
    <row r="1000" spans="21:22" ht="18">
      <c r="U1000" s="33">
        <f t="shared" si="104"/>
        <v>0</v>
      </c>
      <c r="V1000" s="47" t="e">
        <f>IF(#REF!=#REF!,0,"не равно")</f>
        <v>#REF!</v>
      </c>
    </row>
    <row r="1001" spans="21:22" ht="18">
      <c r="U1001" s="33">
        <f t="shared" si="104"/>
        <v>0</v>
      </c>
      <c r="V1001" s="47" t="e">
        <f>IF(#REF!=#REF!,0,"не равно")</f>
        <v>#REF!</v>
      </c>
    </row>
    <row r="1002" spans="21:22" ht="18">
      <c r="U1002" s="33">
        <f t="shared" si="104"/>
        <v>0</v>
      </c>
      <c r="V1002" s="47" t="e">
        <f>IF(#REF!=#REF!,0,"не равно")</f>
        <v>#REF!</v>
      </c>
    </row>
    <row r="1003" spans="21:22" ht="18">
      <c r="U1003" s="33">
        <f t="shared" si="104"/>
        <v>0</v>
      </c>
      <c r="V1003" s="47" t="e">
        <f>IF(#REF!=#REF!,0,"не равно")</f>
        <v>#REF!</v>
      </c>
    </row>
    <row r="1004" spans="21:22" ht="18">
      <c r="U1004" s="33">
        <f t="shared" si="104"/>
        <v>0</v>
      </c>
      <c r="V1004" s="47" t="e">
        <f>IF(#REF!=#REF!,0,"не равно")</f>
        <v>#REF!</v>
      </c>
    </row>
    <row r="1005" spans="21:22" ht="18">
      <c r="U1005" s="33">
        <f t="shared" si="104"/>
        <v>0</v>
      </c>
      <c r="V1005" s="47" t="e">
        <f>IF(#REF!=#REF!,0,"не равно")</f>
        <v>#REF!</v>
      </c>
    </row>
    <row r="1006" spans="21:22" ht="18">
      <c r="U1006" s="33">
        <f t="shared" si="104"/>
        <v>0</v>
      </c>
      <c r="V1006" s="47" t="e">
        <f>IF(#REF!=#REF!,0,"не равно")</f>
        <v>#REF!</v>
      </c>
    </row>
    <row r="1007" spans="21:22" ht="18">
      <c r="U1007" s="33">
        <f t="shared" si="104"/>
        <v>0</v>
      </c>
      <c r="V1007" s="47" t="e">
        <f>IF(#REF!=#REF!,0,"не равно")</f>
        <v>#REF!</v>
      </c>
    </row>
    <row r="1008" spans="21:22" ht="18">
      <c r="U1008" s="33">
        <f t="shared" si="104"/>
        <v>0</v>
      </c>
      <c r="V1008" s="47" t="e">
        <f>IF(#REF!=#REF!,0,"не равно")</f>
        <v>#REF!</v>
      </c>
    </row>
    <row r="1009" spans="21:22" ht="18">
      <c r="U1009" s="33">
        <f t="shared" si="104"/>
        <v>0</v>
      </c>
      <c r="V1009" s="47" t="e">
        <f>IF(#REF!=#REF!,0,"не равно")</f>
        <v>#REF!</v>
      </c>
    </row>
    <row r="1010" spans="21:22" ht="18">
      <c r="U1010" s="33">
        <f t="shared" si="104"/>
        <v>0</v>
      </c>
      <c r="V1010" s="47" t="e">
        <f>IF(#REF!=#REF!,0,"не равно")</f>
        <v>#REF!</v>
      </c>
    </row>
    <row r="1011" spans="21:22" ht="18">
      <c r="U1011" s="33">
        <f t="shared" si="104"/>
        <v>0</v>
      </c>
      <c r="V1011" s="47" t="e">
        <f>IF(#REF!=#REF!,0,"не равно")</f>
        <v>#REF!</v>
      </c>
    </row>
    <row r="1012" spans="21:22" ht="18">
      <c r="U1012" s="33">
        <f t="shared" si="104"/>
        <v>0</v>
      </c>
      <c r="V1012" s="47" t="e">
        <f>IF(#REF!=#REF!,0,"не равно")</f>
        <v>#REF!</v>
      </c>
    </row>
    <row r="1013" spans="21:22" ht="18">
      <c r="U1013" s="33">
        <f t="shared" si="104"/>
        <v>0</v>
      </c>
      <c r="V1013" s="47" t="e">
        <f>IF(#REF!=#REF!,0,"не равно")</f>
        <v>#REF!</v>
      </c>
    </row>
    <row r="1014" spans="21:22" ht="18">
      <c r="U1014" s="33">
        <f t="shared" si="104"/>
        <v>0</v>
      </c>
      <c r="V1014" s="47" t="e">
        <f>IF(#REF!=#REF!,0,"не равно")</f>
        <v>#REF!</v>
      </c>
    </row>
    <row r="1015" spans="21:22" ht="18">
      <c r="U1015" s="33">
        <f aca="true" t="shared" si="105" ref="U1015:U1046">SUM(F993:F993)</f>
        <v>0</v>
      </c>
      <c r="V1015" s="47" t="e">
        <f>IF(#REF!=#REF!,0,"не равно")</f>
        <v>#REF!</v>
      </c>
    </row>
    <row r="1016" spans="21:22" ht="18">
      <c r="U1016" s="33">
        <f t="shared" si="105"/>
        <v>0</v>
      </c>
      <c r="V1016" s="47" t="e">
        <f>IF(#REF!=#REF!,0,"не равно")</f>
        <v>#REF!</v>
      </c>
    </row>
    <row r="1017" spans="21:22" ht="18">
      <c r="U1017" s="33">
        <f t="shared" si="105"/>
        <v>0</v>
      </c>
      <c r="V1017" s="47" t="e">
        <f>IF(#REF!=#REF!,0,"не равно")</f>
        <v>#REF!</v>
      </c>
    </row>
    <row r="1018" spans="21:22" ht="18">
      <c r="U1018" s="33">
        <f t="shared" si="105"/>
        <v>0</v>
      </c>
      <c r="V1018" s="47" t="e">
        <f>IF(#REF!=#REF!,0,"не равно")</f>
        <v>#REF!</v>
      </c>
    </row>
    <row r="1019" spans="21:22" ht="18">
      <c r="U1019" s="33">
        <f t="shared" si="105"/>
        <v>0</v>
      </c>
      <c r="V1019" s="47" t="e">
        <f>IF(#REF!=#REF!,0,"не равно")</f>
        <v>#REF!</v>
      </c>
    </row>
    <row r="1020" spans="21:22" ht="18">
      <c r="U1020" s="33">
        <f t="shared" si="105"/>
        <v>0</v>
      </c>
      <c r="V1020" s="47" t="e">
        <f>IF(#REF!=#REF!,0,"не равно")</f>
        <v>#REF!</v>
      </c>
    </row>
    <row r="1021" spans="21:22" ht="18">
      <c r="U1021" s="33">
        <f t="shared" si="105"/>
        <v>0</v>
      </c>
      <c r="V1021" s="47" t="e">
        <f>IF(#REF!=#REF!,0,"не равно")</f>
        <v>#REF!</v>
      </c>
    </row>
    <row r="1022" spans="21:22" ht="18">
      <c r="U1022" s="33">
        <f t="shared" si="105"/>
        <v>0</v>
      </c>
      <c r="V1022" s="47" t="e">
        <f>IF(#REF!=#REF!,0,"не равно")</f>
        <v>#REF!</v>
      </c>
    </row>
    <row r="1023" spans="21:22" ht="18">
      <c r="U1023" s="33">
        <f t="shared" si="105"/>
        <v>0</v>
      </c>
      <c r="V1023" s="47" t="e">
        <f>IF(#REF!=#REF!,0,"не равно")</f>
        <v>#REF!</v>
      </c>
    </row>
    <row r="1024" spans="21:22" ht="18">
      <c r="U1024" s="33">
        <f t="shared" si="105"/>
        <v>0</v>
      </c>
      <c r="V1024" s="47" t="e">
        <f>IF(#REF!=#REF!,0,"не равно")</f>
        <v>#REF!</v>
      </c>
    </row>
    <row r="1025" spans="21:22" ht="18">
      <c r="U1025" s="33">
        <f t="shared" si="105"/>
        <v>0</v>
      </c>
      <c r="V1025" s="47" t="e">
        <f>IF(#REF!=#REF!,0,"не равно")</f>
        <v>#REF!</v>
      </c>
    </row>
    <row r="1026" spans="21:22" ht="18">
      <c r="U1026" s="33">
        <f t="shared" si="105"/>
        <v>0</v>
      </c>
      <c r="V1026" s="47" t="e">
        <f>IF(#REF!=#REF!,0,"не равно")</f>
        <v>#REF!</v>
      </c>
    </row>
    <row r="1027" spans="21:22" ht="18">
      <c r="U1027" s="33">
        <f t="shared" si="105"/>
        <v>0</v>
      </c>
      <c r="V1027" s="47" t="e">
        <f>IF(#REF!=#REF!,0,"не равно")</f>
        <v>#REF!</v>
      </c>
    </row>
    <row r="1028" spans="21:22" ht="18">
      <c r="U1028" s="33">
        <f t="shared" si="105"/>
        <v>0</v>
      </c>
      <c r="V1028" s="47" t="e">
        <f>IF(#REF!=#REF!,0,"не равно")</f>
        <v>#REF!</v>
      </c>
    </row>
    <row r="1029" spans="21:22" ht="18">
      <c r="U1029" s="33">
        <f t="shared" si="105"/>
        <v>0</v>
      </c>
      <c r="V1029" s="47" t="e">
        <f>IF(#REF!=#REF!,0,"не равно")</f>
        <v>#REF!</v>
      </c>
    </row>
    <row r="1030" spans="21:22" ht="18">
      <c r="U1030" s="33">
        <f t="shared" si="105"/>
        <v>0</v>
      </c>
      <c r="V1030" s="47" t="e">
        <f>IF(#REF!=#REF!,0,"не равно")</f>
        <v>#REF!</v>
      </c>
    </row>
    <row r="1031" spans="21:22" ht="18">
      <c r="U1031" s="33">
        <f t="shared" si="105"/>
        <v>0</v>
      </c>
      <c r="V1031" s="47" t="e">
        <f>IF(#REF!=#REF!,0,"не равно")</f>
        <v>#REF!</v>
      </c>
    </row>
    <row r="1032" spans="21:22" ht="18">
      <c r="U1032" s="33">
        <f t="shared" si="105"/>
        <v>0</v>
      </c>
      <c r="V1032" s="47" t="e">
        <f>IF(#REF!=#REF!,0,"не равно")</f>
        <v>#REF!</v>
      </c>
    </row>
    <row r="1033" spans="21:22" ht="18">
      <c r="U1033" s="33">
        <f t="shared" si="105"/>
        <v>0</v>
      </c>
      <c r="V1033" s="47" t="e">
        <f>IF(#REF!=#REF!,0,"не равно")</f>
        <v>#REF!</v>
      </c>
    </row>
    <row r="1034" spans="21:22" ht="18">
      <c r="U1034" s="33">
        <f t="shared" si="105"/>
        <v>0</v>
      </c>
      <c r="V1034" s="47" t="e">
        <f>IF(#REF!=#REF!,0,"не равно")</f>
        <v>#REF!</v>
      </c>
    </row>
    <row r="1035" spans="21:22" ht="18">
      <c r="U1035" s="33">
        <f t="shared" si="105"/>
        <v>0</v>
      </c>
      <c r="V1035" s="47" t="e">
        <f>IF(#REF!=#REF!,0,"не равно")</f>
        <v>#REF!</v>
      </c>
    </row>
    <row r="1036" spans="21:22" ht="18">
      <c r="U1036" s="33">
        <f t="shared" si="105"/>
        <v>0</v>
      </c>
      <c r="V1036" s="47" t="e">
        <f>IF(#REF!=#REF!,0,"не равно")</f>
        <v>#REF!</v>
      </c>
    </row>
    <row r="1037" spans="21:22" ht="18">
      <c r="U1037" s="33">
        <f t="shared" si="105"/>
        <v>0</v>
      </c>
      <c r="V1037" s="47" t="e">
        <f>IF(#REF!=#REF!,0,"не равно")</f>
        <v>#REF!</v>
      </c>
    </row>
    <row r="1038" spans="21:22" ht="18">
      <c r="U1038" s="33">
        <f t="shared" si="105"/>
        <v>0</v>
      </c>
      <c r="V1038" s="47" t="e">
        <f>IF(#REF!=#REF!,0,"не равно")</f>
        <v>#REF!</v>
      </c>
    </row>
    <row r="1039" spans="21:22" ht="18">
      <c r="U1039" s="33">
        <f t="shared" si="105"/>
        <v>0</v>
      </c>
      <c r="V1039" s="47" t="e">
        <f>IF(#REF!=#REF!,0,"не равно")</f>
        <v>#REF!</v>
      </c>
    </row>
    <row r="1040" spans="21:22" ht="18">
      <c r="U1040" s="33">
        <f t="shared" si="105"/>
        <v>0</v>
      </c>
      <c r="V1040" s="47" t="e">
        <f>IF(#REF!=#REF!,0,"не равно")</f>
        <v>#REF!</v>
      </c>
    </row>
    <row r="1041" spans="21:22" ht="18">
      <c r="U1041" s="33">
        <f t="shared" si="105"/>
        <v>0</v>
      </c>
      <c r="V1041" s="47" t="e">
        <f>IF(#REF!=#REF!,0,"не равно")</f>
        <v>#REF!</v>
      </c>
    </row>
    <row r="1042" spans="21:22" ht="18">
      <c r="U1042" s="33">
        <f t="shared" si="105"/>
        <v>0</v>
      </c>
      <c r="V1042" s="47" t="e">
        <f>IF(#REF!=#REF!,0,"не равно")</f>
        <v>#REF!</v>
      </c>
    </row>
    <row r="1043" spans="21:22" ht="18">
      <c r="U1043" s="33">
        <f t="shared" si="105"/>
        <v>0</v>
      </c>
      <c r="V1043" s="47" t="e">
        <f>IF(#REF!=#REF!,0,"не равно")</f>
        <v>#REF!</v>
      </c>
    </row>
    <row r="1044" spans="21:22" ht="18">
      <c r="U1044" s="33">
        <f t="shared" si="105"/>
        <v>0</v>
      </c>
      <c r="V1044" s="47" t="e">
        <f>IF(#REF!=#REF!,0,"не равно")</f>
        <v>#REF!</v>
      </c>
    </row>
    <row r="1045" spans="21:22" ht="18">
      <c r="U1045" s="33">
        <f t="shared" si="105"/>
        <v>0</v>
      </c>
      <c r="V1045" s="47" t="e">
        <f>IF(#REF!=#REF!,0,"не равно")</f>
        <v>#REF!</v>
      </c>
    </row>
    <row r="1046" spans="21:22" ht="18">
      <c r="U1046" s="33">
        <f t="shared" si="105"/>
        <v>0</v>
      </c>
      <c r="V1046" s="47" t="e">
        <f>IF(#REF!=#REF!,0,"не равно")</f>
        <v>#REF!</v>
      </c>
    </row>
    <row r="1047" spans="21:22" ht="18">
      <c r="U1047" s="33">
        <f aca="true" t="shared" si="106" ref="U1047:U1078">SUM(F1025:F1025)</f>
        <v>0</v>
      </c>
      <c r="V1047" s="47" t="e">
        <f>IF(#REF!=#REF!,0,"не равно")</f>
        <v>#REF!</v>
      </c>
    </row>
    <row r="1048" spans="21:22" ht="18">
      <c r="U1048" s="33">
        <f t="shared" si="106"/>
        <v>0</v>
      </c>
      <c r="V1048" s="47" t="e">
        <f>IF(#REF!=#REF!,0,"не равно")</f>
        <v>#REF!</v>
      </c>
    </row>
    <row r="1049" spans="21:22" ht="18">
      <c r="U1049" s="33">
        <f t="shared" si="106"/>
        <v>0</v>
      </c>
      <c r="V1049" s="47" t="e">
        <f>IF(#REF!=#REF!,0,"не равно")</f>
        <v>#REF!</v>
      </c>
    </row>
    <row r="1050" spans="21:22" ht="18">
      <c r="U1050" s="33">
        <f t="shared" si="106"/>
        <v>0</v>
      </c>
      <c r="V1050" s="47" t="e">
        <f>IF(#REF!=#REF!,0,"не равно")</f>
        <v>#REF!</v>
      </c>
    </row>
    <row r="1051" spans="21:22" ht="18">
      <c r="U1051" s="33">
        <f t="shared" si="106"/>
        <v>0</v>
      </c>
      <c r="V1051" s="47" t="e">
        <f>IF(#REF!=#REF!,0,"не равно")</f>
        <v>#REF!</v>
      </c>
    </row>
    <row r="1052" spans="21:22" ht="18">
      <c r="U1052" s="33">
        <f t="shared" si="106"/>
        <v>0</v>
      </c>
      <c r="V1052" s="47" t="e">
        <f>IF(#REF!=#REF!,0,"не равно")</f>
        <v>#REF!</v>
      </c>
    </row>
    <row r="1053" spans="21:22" ht="18">
      <c r="U1053" s="33">
        <f t="shared" si="106"/>
        <v>0</v>
      </c>
      <c r="V1053" s="47" t="e">
        <f>IF(#REF!=#REF!,0,"не равно")</f>
        <v>#REF!</v>
      </c>
    </row>
    <row r="1054" spans="21:22" ht="18">
      <c r="U1054" s="33">
        <f t="shared" si="106"/>
        <v>0</v>
      </c>
      <c r="V1054" s="47" t="e">
        <f>IF(#REF!=#REF!,0,"не равно")</f>
        <v>#REF!</v>
      </c>
    </row>
    <row r="1055" spans="21:22" ht="18">
      <c r="U1055" s="33">
        <f t="shared" si="106"/>
        <v>0</v>
      </c>
      <c r="V1055" s="47" t="e">
        <f>IF(#REF!=#REF!,0,"не равно")</f>
        <v>#REF!</v>
      </c>
    </row>
    <row r="1056" spans="21:22" ht="18">
      <c r="U1056" s="33">
        <f t="shared" si="106"/>
        <v>0</v>
      </c>
      <c r="V1056" s="47" t="e">
        <f>IF(#REF!=#REF!,0,"не равно")</f>
        <v>#REF!</v>
      </c>
    </row>
    <row r="1057" spans="21:22" ht="18">
      <c r="U1057" s="33">
        <f t="shared" si="106"/>
        <v>0</v>
      </c>
      <c r="V1057" s="47" t="e">
        <f>IF(#REF!=#REF!,0,"не равно")</f>
        <v>#REF!</v>
      </c>
    </row>
    <row r="1058" spans="21:22" ht="18">
      <c r="U1058" s="33">
        <f t="shared" si="106"/>
        <v>0</v>
      </c>
      <c r="V1058" s="47" t="e">
        <f>IF(#REF!=#REF!,0,"не равно")</f>
        <v>#REF!</v>
      </c>
    </row>
    <row r="1059" spans="21:22" ht="18">
      <c r="U1059" s="33">
        <f t="shared" si="106"/>
        <v>0</v>
      </c>
      <c r="V1059" s="47" t="e">
        <f>IF(#REF!=#REF!,0,"не равно")</f>
        <v>#REF!</v>
      </c>
    </row>
    <row r="1060" spans="21:22" ht="18">
      <c r="U1060" s="33">
        <f t="shared" si="106"/>
        <v>0</v>
      </c>
      <c r="V1060" s="47" t="e">
        <f>IF(#REF!=#REF!,0,"не равно")</f>
        <v>#REF!</v>
      </c>
    </row>
    <row r="1061" spans="21:22" ht="18">
      <c r="U1061" s="33">
        <f t="shared" si="106"/>
        <v>0</v>
      </c>
      <c r="V1061" s="47" t="e">
        <f>IF(#REF!=#REF!,0,"не равно")</f>
        <v>#REF!</v>
      </c>
    </row>
    <row r="1062" spans="21:22" ht="18">
      <c r="U1062" s="33">
        <f t="shared" si="106"/>
        <v>0</v>
      </c>
      <c r="V1062" s="47" t="e">
        <f>IF(#REF!=#REF!,0,"не равно")</f>
        <v>#REF!</v>
      </c>
    </row>
    <row r="1063" spans="21:22" ht="18">
      <c r="U1063" s="33">
        <f t="shared" si="106"/>
        <v>0</v>
      </c>
      <c r="V1063" s="47" t="e">
        <f>IF(#REF!=#REF!,0,"не равно")</f>
        <v>#REF!</v>
      </c>
    </row>
    <row r="1064" spans="21:22" ht="18">
      <c r="U1064" s="33">
        <f t="shared" si="106"/>
        <v>0</v>
      </c>
      <c r="V1064" s="47" t="e">
        <f>IF(#REF!=#REF!,0,"не равно")</f>
        <v>#REF!</v>
      </c>
    </row>
    <row r="1065" spans="21:22" ht="18">
      <c r="U1065" s="33">
        <f t="shared" si="106"/>
        <v>0</v>
      </c>
      <c r="V1065" s="47" t="e">
        <f>IF(#REF!=#REF!,0,"не равно")</f>
        <v>#REF!</v>
      </c>
    </row>
    <row r="1066" spans="21:22" ht="18">
      <c r="U1066" s="33">
        <f t="shared" si="106"/>
        <v>0</v>
      </c>
      <c r="V1066" s="47" t="e">
        <f>IF(#REF!=#REF!,0,"не равно")</f>
        <v>#REF!</v>
      </c>
    </row>
    <row r="1067" spans="21:22" ht="18">
      <c r="U1067" s="33">
        <f t="shared" si="106"/>
        <v>0</v>
      </c>
      <c r="V1067" s="47" t="e">
        <f>IF(#REF!=#REF!,0,"не равно")</f>
        <v>#REF!</v>
      </c>
    </row>
    <row r="1068" spans="21:22" ht="18">
      <c r="U1068" s="33">
        <f t="shared" si="106"/>
        <v>0</v>
      </c>
      <c r="V1068" s="47" t="e">
        <f>IF(#REF!=#REF!,0,"не равно")</f>
        <v>#REF!</v>
      </c>
    </row>
    <row r="1069" spans="21:22" ht="18">
      <c r="U1069" s="33">
        <f t="shared" si="106"/>
        <v>0</v>
      </c>
      <c r="V1069" s="47" t="e">
        <f>IF(#REF!=#REF!,0,"не равно")</f>
        <v>#REF!</v>
      </c>
    </row>
    <row r="1070" spans="21:22" ht="18">
      <c r="U1070" s="33">
        <f t="shared" si="106"/>
        <v>0</v>
      </c>
      <c r="V1070" s="47" t="e">
        <f>IF(#REF!=#REF!,0,"не равно")</f>
        <v>#REF!</v>
      </c>
    </row>
    <row r="1071" spans="21:22" ht="18">
      <c r="U1071" s="33">
        <f t="shared" si="106"/>
        <v>0</v>
      </c>
      <c r="V1071" s="47" t="e">
        <f>IF(#REF!=#REF!,0,"не равно")</f>
        <v>#REF!</v>
      </c>
    </row>
    <row r="1072" spans="21:22" ht="18">
      <c r="U1072" s="33">
        <f t="shared" si="106"/>
        <v>0</v>
      </c>
      <c r="V1072" s="47" t="e">
        <f>IF(#REF!=#REF!,0,"не равно")</f>
        <v>#REF!</v>
      </c>
    </row>
    <row r="1073" spans="21:22" ht="18">
      <c r="U1073" s="33">
        <f t="shared" si="106"/>
        <v>0</v>
      </c>
      <c r="V1073" s="47" t="e">
        <f>IF(#REF!=#REF!,0,"не равно")</f>
        <v>#REF!</v>
      </c>
    </row>
    <row r="1074" spans="21:22" ht="18">
      <c r="U1074" s="33">
        <f t="shared" si="106"/>
        <v>0</v>
      </c>
      <c r="V1074" s="47" t="e">
        <f>IF(#REF!=#REF!,0,"не равно")</f>
        <v>#REF!</v>
      </c>
    </row>
    <row r="1075" spans="21:22" ht="18">
      <c r="U1075" s="33">
        <f t="shared" si="106"/>
        <v>0</v>
      </c>
      <c r="V1075" s="47" t="e">
        <f>IF(#REF!=#REF!,0,"не равно")</f>
        <v>#REF!</v>
      </c>
    </row>
    <row r="1076" spans="21:22" ht="18">
      <c r="U1076" s="33">
        <f t="shared" si="106"/>
        <v>0</v>
      </c>
      <c r="V1076" s="47" t="e">
        <f>IF(#REF!=#REF!,0,"не равно")</f>
        <v>#REF!</v>
      </c>
    </row>
    <row r="1077" spans="21:22" ht="18">
      <c r="U1077" s="33">
        <f t="shared" si="106"/>
        <v>0</v>
      </c>
      <c r="V1077" s="47" t="e">
        <f>IF(#REF!=#REF!,0,"не равно")</f>
        <v>#REF!</v>
      </c>
    </row>
    <row r="1078" spans="21:22" ht="18">
      <c r="U1078" s="33">
        <f t="shared" si="106"/>
        <v>0</v>
      </c>
      <c r="V1078" s="47" t="e">
        <f>IF(#REF!=#REF!,0,"не равно")</f>
        <v>#REF!</v>
      </c>
    </row>
    <row r="1079" spans="21:22" ht="18">
      <c r="U1079" s="33">
        <f aca="true" t="shared" si="107" ref="U1079:U1110">SUM(F1057:F1057)</f>
        <v>0</v>
      </c>
      <c r="V1079" s="47" t="e">
        <f>IF(#REF!=#REF!,0,"не равно")</f>
        <v>#REF!</v>
      </c>
    </row>
    <row r="1080" spans="21:22" ht="18">
      <c r="U1080" s="33">
        <f t="shared" si="107"/>
        <v>0</v>
      </c>
      <c r="V1080" s="47" t="e">
        <f>IF(#REF!=#REF!,0,"не равно")</f>
        <v>#REF!</v>
      </c>
    </row>
    <row r="1081" spans="21:22" ht="18">
      <c r="U1081" s="33">
        <f t="shared" si="107"/>
        <v>0</v>
      </c>
      <c r="V1081" s="47" t="e">
        <f>IF(#REF!=#REF!,0,"не равно")</f>
        <v>#REF!</v>
      </c>
    </row>
    <row r="1082" spans="21:22" ht="18">
      <c r="U1082" s="33">
        <f t="shared" si="107"/>
        <v>0</v>
      </c>
      <c r="V1082" s="47" t="e">
        <f>IF(#REF!=#REF!,0,"не равно")</f>
        <v>#REF!</v>
      </c>
    </row>
    <row r="1083" spans="21:22" ht="18">
      <c r="U1083" s="33">
        <f t="shared" si="107"/>
        <v>0</v>
      </c>
      <c r="V1083" s="47" t="e">
        <f>IF(#REF!=#REF!,0,"не равно")</f>
        <v>#REF!</v>
      </c>
    </row>
    <row r="1084" spans="21:22" ht="18">
      <c r="U1084" s="33">
        <f t="shared" si="107"/>
        <v>0</v>
      </c>
      <c r="V1084" s="47" t="e">
        <f>IF(#REF!=#REF!,0,"не равно")</f>
        <v>#REF!</v>
      </c>
    </row>
    <row r="1085" spans="21:22" ht="18">
      <c r="U1085" s="33">
        <f t="shared" si="107"/>
        <v>0</v>
      </c>
      <c r="V1085" s="47" t="e">
        <f>IF(#REF!=#REF!,0,"не равно")</f>
        <v>#REF!</v>
      </c>
    </row>
    <row r="1086" spans="21:22" ht="18">
      <c r="U1086" s="33">
        <f t="shared" si="107"/>
        <v>0</v>
      </c>
      <c r="V1086" s="47" t="e">
        <f>IF(#REF!=#REF!,0,"не равно")</f>
        <v>#REF!</v>
      </c>
    </row>
    <row r="1087" spans="21:22" ht="18">
      <c r="U1087" s="33">
        <f t="shared" si="107"/>
        <v>0</v>
      </c>
      <c r="V1087" s="47" t="e">
        <f>IF(#REF!=#REF!,0,"не равно")</f>
        <v>#REF!</v>
      </c>
    </row>
    <row r="1088" spans="21:22" ht="18">
      <c r="U1088" s="33">
        <f t="shared" si="107"/>
        <v>0</v>
      </c>
      <c r="V1088" s="47" t="e">
        <f>IF(#REF!=#REF!,0,"не равно")</f>
        <v>#REF!</v>
      </c>
    </row>
    <row r="1089" spans="21:22" ht="18">
      <c r="U1089" s="33">
        <f t="shared" si="107"/>
        <v>0</v>
      </c>
      <c r="V1089" s="47" t="e">
        <f>IF(#REF!=#REF!,0,"не равно")</f>
        <v>#REF!</v>
      </c>
    </row>
    <row r="1090" spans="21:22" ht="18">
      <c r="U1090" s="33">
        <f t="shared" si="107"/>
        <v>0</v>
      </c>
      <c r="V1090" s="47" t="e">
        <f>IF(#REF!=#REF!,0,"не равно")</f>
        <v>#REF!</v>
      </c>
    </row>
    <row r="1091" spans="21:22" ht="18">
      <c r="U1091" s="33">
        <f t="shared" si="107"/>
        <v>0</v>
      </c>
      <c r="V1091" s="47" t="e">
        <f>IF(#REF!=#REF!,0,"не равно")</f>
        <v>#REF!</v>
      </c>
    </row>
    <row r="1092" spans="21:22" ht="18">
      <c r="U1092" s="33">
        <f t="shared" si="107"/>
        <v>0</v>
      </c>
      <c r="V1092" s="47" t="e">
        <f>IF(#REF!=#REF!,0,"не равно")</f>
        <v>#REF!</v>
      </c>
    </row>
    <row r="1093" spans="21:22" ht="18">
      <c r="U1093" s="33">
        <f t="shared" si="107"/>
        <v>0</v>
      </c>
      <c r="V1093" s="47" t="e">
        <f>IF(#REF!=#REF!,0,"не равно")</f>
        <v>#REF!</v>
      </c>
    </row>
    <row r="1094" spans="21:22" ht="18">
      <c r="U1094" s="33">
        <f t="shared" si="107"/>
        <v>0</v>
      </c>
      <c r="V1094" s="47" t="e">
        <f>IF(#REF!=#REF!,0,"не равно")</f>
        <v>#REF!</v>
      </c>
    </row>
    <row r="1095" spans="21:22" ht="18">
      <c r="U1095" s="33">
        <f t="shared" si="107"/>
        <v>0</v>
      </c>
      <c r="V1095" s="47" t="e">
        <f>IF(#REF!=#REF!,0,"не равно")</f>
        <v>#REF!</v>
      </c>
    </row>
    <row r="1096" spans="21:22" ht="18">
      <c r="U1096" s="33">
        <f t="shared" si="107"/>
        <v>0</v>
      </c>
      <c r="V1096" s="47" t="e">
        <f>IF(#REF!=#REF!,0,"не равно")</f>
        <v>#REF!</v>
      </c>
    </row>
    <row r="1097" spans="21:22" ht="18">
      <c r="U1097" s="33">
        <f t="shared" si="107"/>
        <v>0</v>
      </c>
      <c r="V1097" s="47" t="e">
        <f>IF(#REF!=#REF!,0,"не равно")</f>
        <v>#REF!</v>
      </c>
    </row>
    <row r="1098" spans="21:22" ht="18">
      <c r="U1098" s="33">
        <f t="shared" si="107"/>
        <v>0</v>
      </c>
      <c r="V1098" s="47" t="e">
        <f>IF(#REF!=#REF!,0,"не равно")</f>
        <v>#REF!</v>
      </c>
    </row>
    <row r="1099" spans="21:22" ht="18">
      <c r="U1099" s="33">
        <f t="shared" si="107"/>
        <v>0</v>
      </c>
      <c r="V1099" s="47" t="e">
        <f>IF(#REF!=#REF!,0,"не равно")</f>
        <v>#REF!</v>
      </c>
    </row>
    <row r="1100" spans="21:22" ht="18">
      <c r="U1100" s="33">
        <f t="shared" si="107"/>
        <v>0</v>
      </c>
      <c r="V1100" s="47" t="e">
        <f>IF(#REF!=#REF!,0,"не равно")</f>
        <v>#REF!</v>
      </c>
    </row>
    <row r="1101" spans="21:22" ht="18">
      <c r="U1101" s="33">
        <f t="shared" si="107"/>
        <v>0</v>
      </c>
      <c r="V1101" s="47" t="e">
        <f>IF(#REF!=#REF!,0,"не равно")</f>
        <v>#REF!</v>
      </c>
    </row>
    <row r="1102" spans="21:22" ht="18">
      <c r="U1102" s="33">
        <f t="shared" si="107"/>
        <v>0</v>
      </c>
      <c r="V1102" s="47" t="e">
        <f>IF(#REF!=#REF!,0,"не равно")</f>
        <v>#REF!</v>
      </c>
    </row>
    <row r="1103" spans="21:22" ht="18">
      <c r="U1103" s="33">
        <f t="shared" si="107"/>
        <v>0</v>
      </c>
      <c r="V1103" s="47" t="e">
        <f>IF(#REF!=#REF!,0,"не равно")</f>
        <v>#REF!</v>
      </c>
    </row>
    <row r="1104" spans="21:22" ht="18">
      <c r="U1104" s="33">
        <f t="shared" si="107"/>
        <v>0</v>
      </c>
      <c r="V1104" s="47" t="e">
        <f>IF(#REF!=#REF!,0,"не равно")</f>
        <v>#REF!</v>
      </c>
    </row>
    <row r="1105" spans="21:22" ht="18">
      <c r="U1105" s="33">
        <f t="shared" si="107"/>
        <v>0</v>
      </c>
      <c r="V1105" s="47" t="e">
        <f>IF(#REF!=#REF!,0,"не равно")</f>
        <v>#REF!</v>
      </c>
    </row>
    <row r="1106" spans="21:22" ht="18">
      <c r="U1106" s="33">
        <f t="shared" si="107"/>
        <v>0</v>
      </c>
      <c r="V1106" s="47" t="e">
        <f>IF(#REF!=#REF!,0,"не равно")</f>
        <v>#REF!</v>
      </c>
    </row>
    <row r="1107" spans="21:22" ht="18">
      <c r="U1107" s="33">
        <f t="shared" si="107"/>
        <v>0</v>
      </c>
      <c r="V1107" s="47" t="e">
        <f>IF(#REF!=#REF!,0,"не равно")</f>
        <v>#REF!</v>
      </c>
    </row>
    <row r="1108" spans="21:22" ht="18">
      <c r="U1108" s="33">
        <f t="shared" si="107"/>
        <v>0</v>
      </c>
      <c r="V1108" s="47" t="e">
        <f>IF(#REF!=#REF!,0,"не равно")</f>
        <v>#REF!</v>
      </c>
    </row>
    <row r="1109" spans="21:22" ht="18">
      <c r="U1109" s="33">
        <f t="shared" si="107"/>
        <v>0</v>
      </c>
      <c r="V1109" s="47" t="e">
        <f>IF(#REF!=#REF!,0,"не равно")</f>
        <v>#REF!</v>
      </c>
    </row>
    <row r="1110" spans="21:22" ht="18">
      <c r="U1110" s="33">
        <f t="shared" si="107"/>
        <v>0</v>
      </c>
      <c r="V1110" s="47" t="e">
        <f>IF(#REF!=#REF!,0,"не равно")</f>
        <v>#REF!</v>
      </c>
    </row>
    <row r="1111" spans="21:22" ht="18">
      <c r="U1111" s="33">
        <f>SUM(F1089:F1089)</f>
        <v>0</v>
      </c>
      <c r="V1111" s="47" t="e">
        <f>IF(#REF!=#REF!,0,"не равно")</f>
        <v>#REF!</v>
      </c>
    </row>
    <row r="1112" spans="21:22" ht="18">
      <c r="U1112" s="33">
        <f>SUM(F1090:F1090)</f>
        <v>0</v>
      </c>
      <c r="V1112" s="47" t="e">
        <f>IF(#REF!=#REF!,0,"не равно")</f>
        <v>#REF!</v>
      </c>
    </row>
  </sheetData>
  <sheetProtection selectLockedCells="1" selectUnlockedCells="1"/>
  <mergeCells count="81">
    <mergeCell ref="A245:S245"/>
    <mergeCell ref="A155:S155"/>
    <mergeCell ref="A164:S164"/>
    <mergeCell ref="A53:S53"/>
    <mergeCell ref="A51:S51"/>
    <mergeCell ref="A47:S47"/>
    <mergeCell ref="A113:S113"/>
    <mergeCell ref="A84:S84"/>
    <mergeCell ref="A241:S241"/>
    <mergeCell ref="A237:S237"/>
    <mergeCell ref="A19:S19"/>
    <mergeCell ref="L320:R320"/>
    <mergeCell ref="A131:S131"/>
    <mergeCell ref="A138:S138"/>
    <mergeCell ref="A174:S174"/>
    <mergeCell ref="F318:N318"/>
    <mergeCell ref="A238:S238"/>
    <mergeCell ref="A52:S52"/>
    <mergeCell ref="A35:S35"/>
    <mergeCell ref="A123:S123"/>
    <mergeCell ref="AA12:AB14"/>
    <mergeCell ref="AA15:AB15"/>
    <mergeCell ref="P12:P15"/>
    <mergeCell ref="R12:R15"/>
    <mergeCell ref="S12:S15"/>
    <mergeCell ref="U12:U14"/>
    <mergeCell ref="Q12:Q15"/>
    <mergeCell ref="Y12:Y14"/>
    <mergeCell ref="M1:S1"/>
    <mergeCell ref="R3:S3"/>
    <mergeCell ref="A1:F1"/>
    <mergeCell ref="C12:C15"/>
    <mergeCell ref="A5:L7"/>
    <mergeCell ref="I12:L12"/>
    <mergeCell ref="M4:S4"/>
    <mergeCell ref="G12:G15"/>
    <mergeCell ref="O13:O15"/>
    <mergeCell ref="N13:N15"/>
    <mergeCell ref="B8:F8"/>
    <mergeCell ref="E12:E15"/>
    <mergeCell ref="D12:D15"/>
    <mergeCell ref="F12:F15"/>
    <mergeCell ref="J13:J15"/>
    <mergeCell ref="K13:K15"/>
    <mergeCell ref="H12:H15"/>
    <mergeCell ref="L13:L15"/>
    <mergeCell ref="B12:B15"/>
    <mergeCell ref="I13:I15"/>
    <mergeCell ref="M13:M15"/>
    <mergeCell ref="A43:S43"/>
    <mergeCell ref="A17:S17"/>
    <mergeCell ref="A28:S28"/>
    <mergeCell ref="A27:S27"/>
    <mergeCell ref="A18:S18"/>
    <mergeCell ref="A12:A15"/>
    <mergeCell ref="M12:O12"/>
    <mergeCell ref="A56:S56"/>
    <mergeCell ref="A66:P66"/>
    <mergeCell ref="A96:S96"/>
    <mergeCell ref="A76:S76"/>
    <mergeCell ref="A148:S148"/>
    <mergeCell ref="A114:S114"/>
    <mergeCell ref="A104:S104"/>
    <mergeCell ref="A130:S130"/>
    <mergeCell ref="A117:S117"/>
    <mergeCell ref="A217:S217"/>
    <mergeCell ref="B207:S207"/>
    <mergeCell ref="A226:S226"/>
    <mergeCell ref="A221:S221"/>
    <mergeCell ref="A204:R204"/>
    <mergeCell ref="A202:S202"/>
    <mergeCell ref="J256:K256"/>
    <mergeCell ref="J258:K258"/>
    <mergeCell ref="J260:K260"/>
    <mergeCell ref="J262:K262"/>
    <mergeCell ref="A184:S184"/>
    <mergeCell ref="A169:S169"/>
    <mergeCell ref="A203:R203"/>
    <mergeCell ref="A192:S192"/>
    <mergeCell ref="A178:S178"/>
    <mergeCell ref="A248:S248"/>
  </mergeCells>
  <printOptions/>
  <pageMargins left="0.3937007874015748" right="0.3937007874015748" top="0.4724409448818898" bottom="0.35433070866141736" header="0.1968503937007874" footer="0.5118110236220472"/>
  <pageSetup fitToHeight="2" fitToWidth="7" horizontalDpi="300" verticalDpi="300" orientation="landscape" paperSize="9" scale="59" r:id="rId2"/>
  <headerFooter alignWithMargins="0">
    <oddHeader>&amp;R&amp;12                                                                 &amp;8           
стр. &amp;P</oddHeader>
  </headerFooter>
  <rowBreaks count="6" manualBreakCount="6">
    <brk id="46" max="18" man="1"/>
    <brk id="83" max="18" man="1"/>
    <brk id="129" max="18" man="1"/>
    <brk id="177" max="18" man="1"/>
    <brk id="225" max="18" man="1"/>
    <brk id="23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1"/>
  <sheetViews>
    <sheetView showZeros="0" view="pageBreakPreview" zoomScale="75" zoomScaleNormal="75" zoomScaleSheetLayoutView="75" zoomScalePageLayoutView="0" workbookViewId="0" topLeftCell="A1">
      <selection activeCell="D21" sqref="D21"/>
    </sheetView>
  </sheetViews>
  <sheetFormatPr defaultColWidth="9.140625" defaultRowHeight="12.75"/>
  <cols>
    <col min="2" max="2" width="14.421875" style="0" customWidth="1"/>
    <col min="3" max="3" width="19.57421875" style="0" customWidth="1"/>
    <col min="4" max="4" width="15.7109375" style="0" customWidth="1"/>
  </cols>
  <sheetData>
    <row r="1" spans="3:4" ht="18">
      <c r="C1" s="283"/>
      <c r="D1" s="283"/>
    </row>
    <row r="3" spans="2:4" ht="50.25" customHeight="1">
      <c r="B3" s="84" t="s">
        <v>44</v>
      </c>
      <c r="C3" s="84" t="s">
        <v>45</v>
      </c>
      <c r="D3" s="85">
        <v>42736</v>
      </c>
    </row>
    <row r="4" spans="2:4" ht="18">
      <c r="B4" s="86">
        <v>1</v>
      </c>
      <c r="C4" s="87">
        <v>1</v>
      </c>
      <c r="D4" s="88">
        <v>1600</v>
      </c>
    </row>
    <row r="5" spans="2:5" ht="18">
      <c r="B5" s="86">
        <v>1</v>
      </c>
      <c r="C5" s="87">
        <v>1</v>
      </c>
      <c r="D5" s="89">
        <v>1600</v>
      </c>
      <c r="E5" s="67"/>
    </row>
    <row r="6" spans="2:5" ht="18">
      <c r="B6" s="86">
        <v>2</v>
      </c>
      <c r="C6" s="87">
        <v>1.09</v>
      </c>
      <c r="D6" s="89">
        <v>1744</v>
      </c>
      <c r="E6" s="67"/>
    </row>
    <row r="7" spans="2:5" ht="18">
      <c r="B7" s="86">
        <v>3</v>
      </c>
      <c r="C7" s="87">
        <v>1.18</v>
      </c>
      <c r="D7" s="89">
        <v>1888</v>
      </c>
      <c r="E7" s="67"/>
    </row>
    <row r="8" spans="2:5" ht="18">
      <c r="B8" s="86">
        <v>4</v>
      </c>
      <c r="C8" s="87">
        <v>1.27</v>
      </c>
      <c r="D8" s="89">
        <v>2032</v>
      </c>
      <c r="E8" s="67"/>
    </row>
    <row r="9" spans="2:5" ht="18">
      <c r="B9" s="86">
        <v>5</v>
      </c>
      <c r="C9" s="87">
        <v>1.36</v>
      </c>
      <c r="D9" s="89">
        <v>2176</v>
      </c>
      <c r="E9" s="67"/>
    </row>
    <row r="10" spans="2:5" ht="18">
      <c r="B10" s="86">
        <v>6</v>
      </c>
      <c r="C10" s="87">
        <v>1.45</v>
      </c>
      <c r="D10" s="89">
        <f aca="true" t="shared" si="0" ref="D10:D29">$D$4*$C10</f>
        <v>2320</v>
      </c>
      <c r="E10" s="67"/>
    </row>
    <row r="11" spans="2:5" ht="18">
      <c r="B11" s="86">
        <v>7</v>
      </c>
      <c r="C11" s="87">
        <v>1.54</v>
      </c>
      <c r="D11" s="89">
        <f t="shared" si="0"/>
        <v>2464</v>
      </c>
      <c r="E11" s="67"/>
    </row>
    <row r="12" spans="2:5" ht="18">
      <c r="B12" s="86">
        <v>8</v>
      </c>
      <c r="C12" s="87">
        <v>1.64</v>
      </c>
      <c r="D12" s="89">
        <f t="shared" si="0"/>
        <v>2624</v>
      </c>
      <c r="E12" s="67"/>
    </row>
    <row r="13" spans="2:5" ht="18">
      <c r="B13" s="86">
        <v>9</v>
      </c>
      <c r="C13" s="87">
        <v>1.73</v>
      </c>
      <c r="D13" s="89">
        <f t="shared" si="0"/>
        <v>2768</v>
      </c>
      <c r="E13" s="67"/>
    </row>
    <row r="14" spans="2:5" ht="18">
      <c r="B14" s="86">
        <v>10</v>
      </c>
      <c r="C14" s="87">
        <v>1.82</v>
      </c>
      <c r="D14" s="89">
        <f t="shared" si="0"/>
        <v>2912</v>
      </c>
      <c r="E14" s="67"/>
    </row>
    <row r="15" spans="2:5" ht="18">
      <c r="B15" s="86">
        <v>11</v>
      </c>
      <c r="C15" s="87">
        <v>1.97</v>
      </c>
      <c r="D15" s="89">
        <f t="shared" si="0"/>
        <v>3152</v>
      </c>
      <c r="E15" s="67"/>
    </row>
    <row r="16" spans="2:5" ht="18">
      <c r="B16" s="86">
        <v>12</v>
      </c>
      <c r="C16" s="87">
        <v>2.12</v>
      </c>
      <c r="D16" s="89">
        <f t="shared" si="0"/>
        <v>3392</v>
      </c>
      <c r="E16" s="67"/>
    </row>
    <row r="17" spans="2:5" ht="18">
      <c r="B17" s="86">
        <v>13</v>
      </c>
      <c r="C17" s="87">
        <v>2.27</v>
      </c>
      <c r="D17" s="89">
        <f t="shared" si="0"/>
        <v>3632</v>
      </c>
      <c r="E17" s="67"/>
    </row>
    <row r="18" spans="2:5" ht="18">
      <c r="B18" s="86">
        <v>14</v>
      </c>
      <c r="C18" s="87">
        <v>2.42</v>
      </c>
      <c r="D18" s="89">
        <f t="shared" si="0"/>
        <v>3872</v>
      </c>
      <c r="E18" s="67"/>
    </row>
    <row r="19" spans="2:5" ht="18">
      <c r="B19" s="86">
        <v>15</v>
      </c>
      <c r="C19" s="87">
        <v>2.58</v>
      </c>
      <c r="D19" s="89">
        <f t="shared" si="0"/>
        <v>4128</v>
      </c>
      <c r="E19" s="67"/>
    </row>
    <row r="20" spans="2:5" ht="18">
      <c r="B20" s="86">
        <v>16</v>
      </c>
      <c r="C20" s="87">
        <v>2.79</v>
      </c>
      <c r="D20" s="89">
        <f t="shared" si="0"/>
        <v>4464</v>
      </c>
      <c r="E20" s="67"/>
    </row>
    <row r="21" spans="2:5" ht="18">
      <c r="B21" s="86">
        <v>17</v>
      </c>
      <c r="C21" s="87">
        <v>3</v>
      </c>
      <c r="D21" s="89">
        <f t="shared" si="0"/>
        <v>4800</v>
      </c>
      <c r="E21" s="67"/>
    </row>
    <row r="22" spans="2:5" ht="18">
      <c r="B22" s="86">
        <v>18</v>
      </c>
      <c r="C22" s="87">
        <v>3.21</v>
      </c>
      <c r="D22" s="89">
        <f t="shared" si="0"/>
        <v>5136</v>
      </c>
      <c r="E22" s="67"/>
    </row>
    <row r="23" spans="2:5" ht="18">
      <c r="B23" s="86">
        <v>19</v>
      </c>
      <c r="C23" s="87">
        <v>3.42</v>
      </c>
      <c r="D23" s="89">
        <f t="shared" si="0"/>
        <v>5472</v>
      </c>
      <c r="E23" s="67"/>
    </row>
    <row r="24" spans="2:5" ht="18">
      <c r="B24" s="86">
        <v>20</v>
      </c>
      <c r="C24" s="87">
        <v>3.64</v>
      </c>
      <c r="D24" s="89">
        <v>5824</v>
      </c>
      <c r="E24" s="67"/>
    </row>
    <row r="25" spans="2:5" ht="18">
      <c r="B25" s="86">
        <v>21</v>
      </c>
      <c r="C25" s="87">
        <v>3.85</v>
      </c>
      <c r="D25" s="89">
        <f t="shared" si="0"/>
        <v>6160</v>
      </c>
      <c r="E25" s="67"/>
    </row>
    <row r="26" spans="2:5" ht="18">
      <c r="B26" s="86">
        <v>22</v>
      </c>
      <c r="C26" s="87">
        <v>4.06</v>
      </c>
      <c r="D26" s="89">
        <f t="shared" si="0"/>
        <v>6496</v>
      </c>
      <c r="E26" s="67"/>
    </row>
    <row r="27" spans="2:5" ht="18">
      <c r="B27" s="86">
        <v>23</v>
      </c>
      <c r="C27" s="87">
        <v>4.27</v>
      </c>
      <c r="D27" s="89">
        <f t="shared" si="0"/>
        <v>6832</v>
      </c>
      <c r="E27" s="67"/>
    </row>
    <row r="28" spans="2:5" ht="18">
      <c r="B28" s="86">
        <v>24</v>
      </c>
      <c r="C28" s="87">
        <v>4.36</v>
      </c>
      <c r="D28" s="89">
        <f t="shared" si="0"/>
        <v>6976</v>
      </c>
      <c r="E28" s="67"/>
    </row>
    <row r="29" spans="2:5" ht="18">
      <c r="B29" s="86">
        <v>25</v>
      </c>
      <c r="C29" s="87">
        <v>4.51</v>
      </c>
      <c r="D29" s="89">
        <f t="shared" si="0"/>
        <v>7216</v>
      </c>
      <c r="E29" s="67"/>
    </row>
    <row r="31" ht="12.75">
      <c r="D31" s="68"/>
    </row>
  </sheetData>
  <sheetProtection selectLockedCells="1" selectUnlockedCells="1"/>
  <mergeCells count="1">
    <mergeCell ref="C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Zeros="0" view="pageBreakPreview" zoomScale="75" zoomScaleNormal="75" zoomScaleSheetLayoutView="75" zoomScalePageLayoutView="0" workbookViewId="0" topLeftCell="A1">
      <selection activeCell="L30" sqref="L30"/>
    </sheetView>
  </sheetViews>
  <sheetFormatPr defaultColWidth="9.140625" defaultRowHeight="12.75"/>
  <cols>
    <col min="1" max="1" width="3.8515625" style="0" customWidth="1"/>
    <col min="2" max="2" width="6.28125" style="0" customWidth="1"/>
    <col min="3" max="3" width="10.00390625" style="0" customWidth="1"/>
    <col min="4" max="4" width="13.00390625" style="0" customWidth="1"/>
    <col min="5" max="5" width="17.28125" style="0" hidden="1" customWidth="1"/>
    <col min="6" max="6" width="12.00390625" style="0" customWidth="1"/>
    <col min="7" max="7" width="14.140625" style="0" customWidth="1"/>
    <col min="8" max="8" width="13.421875" style="0" customWidth="1"/>
    <col min="9" max="9" width="15.8515625" style="0" customWidth="1"/>
    <col min="10" max="10" width="9.7109375" style="0" customWidth="1"/>
  </cols>
  <sheetData>
    <row r="1" spans="3:5" ht="18">
      <c r="C1" s="283"/>
      <c r="D1" s="283"/>
      <c r="E1" s="283"/>
    </row>
    <row r="3" spans="1:10" ht="50.25" customHeight="1">
      <c r="A3" s="94"/>
      <c r="B3" s="95" t="s">
        <v>44</v>
      </c>
      <c r="C3" s="95" t="s">
        <v>45</v>
      </c>
      <c r="D3" s="93">
        <v>41275</v>
      </c>
      <c r="E3" s="93">
        <v>41609</v>
      </c>
      <c r="F3" s="93">
        <v>42370</v>
      </c>
      <c r="G3" s="93">
        <v>42705</v>
      </c>
      <c r="H3" s="93">
        <v>42736</v>
      </c>
      <c r="I3" s="93">
        <v>43070</v>
      </c>
      <c r="J3" s="92" t="s">
        <v>84</v>
      </c>
    </row>
    <row r="4" spans="1:10" ht="15.75">
      <c r="A4" s="94"/>
      <c r="B4" s="96">
        <v>1</v>
      </c>
      <c r="C4" s="97">
        <v>1</v>
      </c>
      <c r="D4" s="98">
        <v>852</v>
      </c>
      <c r="E4" s="99">
        <v>928</v>
      </c>
      <c r="F4" s="98">
        <v>1012</v>
      </c>
      <c r="G4" s="99">
        <v>1177</v>
      </c>
      <c r="H4" s="98">
        <v>1177</v>
      </c>
      <c r="I4" s="99">
        <v>1394</v>
      </c>
      <c r="J4">
        <v>1218</v>
      </c>
    </row>
    <row r="5" spans="1:10" ht="15.75">
      <c r="A5" s="94"/>
      <c r="B5" s="96">
        <v>1</v>
      </c>
      <c r="C5" s="97">
        <v>1</v>
      </c>
      <c r="D5" s="100">
        <v>1147</v>
      </c>
      <c r="E5" s="100">
        <v>1218</v>
      </c>
      <c r="F5" s="100">
        <v>1378</v>
      </c>
      <c r="G5" s="100">
        <v>1543</v>
      </c>
      <c r="H5" s="100">
        <v>1543</v>
      </c>
      <c r="I5" s="100">
        <v>1760</v>
      </c>
      <c r="J5" s="68">
        <f>J4-852</f>
        <v>366</v>
      </c>
    </row>
    <row r="6" spans="1:10" ht="15.75">
      <c r="A6" s="94"/>
      <c r="B6" s="96">
        <v>2</v>
      </c>
      <c r="C6" s="97">
        <v>1.09</v>
      </c>
      <c r="D6" s="100">
        <v>1152</v>
      </c>
      <c r="E6" s="100">
        <v>1218</v>
      </c>
      <c r="F6" s="100">
        <f>$F$5+17</f>
        <v>1395</v>
      </c>
      <c r="G6" s="100">
        <f>$G$5+14</f>
        <v>1557</v>
      </c>
      <c r="H6" s="100">
        <v>1557</v>
      </c>
      <c r="I6" s="100">
        <v>1760</v>
      </c>
      <c r="J6">
        <v>1378</v>
      </c>
    </row>
    <row r="7" spans="1:10" ht="15.75">
      <c r="A7" s="94"/>
      <c r="B7" s="96">
        <v>3</v>
      </c>
      <c r="C7" s="97">
        <v>1.18</v>
      </c>
      <c r="D7" s="100">
        <v>1162</v>
      </c>
      <c r="E7" s="100">
        <v>1218</v>
      </c>
      <c r="F7" s="100">
        <f>$F$5+17*2</f>
        <v>1412</v>
      </c>
      <c r="G7" s="100">
        <f>$G$5+14*2</f>
        <v>1571</v>
      </c>
      <c r="H7" s="100">
        <v>1571</v>
      </c>
      <c r="I7" s="100">
        <v>1760</v>
      </c>
      <c r="J7" s="68">
        <f>J6-J5</f>
        <v>1012</v>
      </c>
    </row>
    <row r="8" spans="1:9" ht="15.75">
      <c r="A8" s="94"/>
      <c r="B8" s="96">
        <v>4</v>
      </c>
      <c r="C8" s="97">
        <v>1.27</v>
      </c>
      <c r="D8" s="100">
        <v>1172</v>
      </c>
      <c r="E8" s="100">
        <v>1218</v>
      </c>
      <c r="F8" s="100">
        <f>$F$5+17*3</f>
        <v>1429</v>
      </c>
      <c r="G8" s="100">
        <f>$G$5+14*3</f>
        <v>1585</v>
      </c>
      <c r="H8" s="100">
        <v>1585</v>
      </c>
      <c r="I8" s="100">
        <f aca="true" t="shared" si="0" ref="I8:I29">$I$4*$C8</f>
        <v>1770</v>
      </c>
    </row>
    <row r="9" spans="1:9" ht="15.75">
      <c r="A9" s="94"/>
      <c r="B9" s="96">
        <v>5</v>
      </c>
      <c r="C9" s="97">
        <v>1.36</v>
      </c>
      <c r="D9" s="100">
        <v>1182</v>
      </c>
      <c r="E9" s="100">
        <v>1262</v>
      </c>
      <c r="F9" s="100">
        <f>$F$5+17*4</f>
        <v>1446</v>
      </c>
      <c r="G9" s="100">
        <f>$G$4*C9</f>
        <v>1601</v>
      </c>
      <c r="H9" s="100">
        <f aca="true" t="shared" si="1" ref="H9:H29">$H$4*$C9</f>
        <v>1601</v>
      </c>
      <c r="I9" s="100">
        <f t="shared" si="0"/>
        <v>1896</v>
      </c>
    </row>
    <row r="10" spans="1:9" ht="15.75">
      <c r="A10" s="94"/>
      <c r="B10" s="96">
        <v>6</v>
      </c>
      <c r="C10" s="97">
        <v>1.45</v>
      </c>
      <c r="D10" s="100">
        <f aca="true" t="shared" si="2" ref="D10:D29">$D$4*$C10</f>
        <v>1235</v>
      </c>
      <c r="E10" s="100">
        <f aca="true" t="shared" si="3" ref="E10:E29">$E$4*$C10</f>
        <v>1346</v>
      </c>
      <c r="F10" s="100">
        <f>$F$4*C10</f>
        <v>1467</v>
      </c>
      <c r="G10" s="100">
        <f aca="true" t="shared" si="4" ref="G10:G29">$G$4*C10</f>
        <v>1707</v>
      </c>
      <c r="H10" s="100">
        <f t="shared" si="1"/>
        <v>1707</v>
      </c>
      <c r="I10" s="100">
        <f t="shared" si="0"/>
        <v>2021</v>
      </c>
    </row>
    <row r="11" spans="1:9" ht="15.75">
      <c r="A11" s="94"/>
      <c r="B11" s="96">
        <v>7</v>
      </c>
      <c r="C11" s="97">
        <v>1.54</v>
      </c>
      <c r="D11" s="100">
        <f t="shared" si="2"/>
        <v>1312</v>
      </c>
      <c r="E11" s="100">
        <f t="shared" si="3"/>
        <v>1429</v>
      </c>
      <c r="F11" s="100">
        <f aca="true" t="shared" si="5" ref="F11:F29">$F$4*C11</f>
        <v>1558</v>
      </c>
      <c r="G11" s="100">
        <f t="shared" si="4"/>
        <v>1813</v>
      </c>
      <c r="H11" s="100">
        <f t="shared" si="1"/>
        <v>1813</v>
      </c>
      <c r="I11" s="100">
        <f t="shared" si="0"/>
        <v>2147</v>
      </c>
    </row>
    <row r="12" spans="1:10" ht="15.75">
      <c r="A12" s="94"/>
      <c r="B12" s="96">
        <v>8</v>
      </c>
      <c r="C12" s="97">
        <v>1.64</v>
      </c>
      <c r="D12" s="100">
        <f t="shared" si="2"/>
        <v>1397</v>
      </c>
      <c r="E12" s="100">
        <f t="shared" si="3"/>
        <v>1522</v>
      </c>
      <c r="F12" s="100">
        <f t="shared" si="5"/>
        <v>1660</v>
      </c>
      <c r="G12" s="100">
        <f t="shared" si="4"/>
        <v>1930</v>
      </c>
      <c r="H12" s="100">
        <f t="shared" si="1"/>
        <v>1930</v>
      </c>
      <c r="I12" s="100">
        <f t="shared" si="0"/>
        <v>2286</v>
      </c>
      <c r="J12">
        <v>1378</v>
      </c>
    </row>
    <row r="13" spans="1:10" ht="15.75">
      <c r="A13" s="94"/>
      <c r="B13" s="96">
        <v>9</v>
      </c>
      <c r="C13" s="97">
        <v>1.73</v>
      </c>
      <c r="D13" s="100">
        <f t="shared" si="2"/>
        <v>1474</v>
      </c>
      <c r="E13" s="100">
        <f t="shared" si="3"/>
        <v>1605</v>
      </c>
      <c r="F13" s="100">
        <f t="shared" si="5"/>
        <v>1751</v>
      </c>
      <c r="G13" s="100">
        <f t="shared" si="4"/>
        <v>2036</v>
      </c>
      <c r="H13" s="100">
        <f t="shared" si="1"/>
        <v>2036</v>
      </c>
      <c r="I13" s="100">
        <f t="shared" si="0"/>
        <v>2412</v>
      </c>
      <c r="J13">
        <v>366</v>
      </c>
    </row>
    <row r="14" spans="1:10" ht="15.75">
      <c r="A14" s="94"/>
      <c r="B14" s="96">
        <v>10</v>
      </c>
      <c r="C14" s="97">
        <v>1.82</v>
      </c>
      <c r="D14" s="100">
        <f t="shared" si="2"/>
        <v>1551</v>
      </c>
      <c r="E14" s="100">
        <f t="shared" si="3"/>
        <v>1689</v>
      </c>
      <c r="F14" s="100">
        <f t="shared" si="5"/>
        <v>1842</v>
      </c>
      <c r="G14" s="100">
        <f t="shared" si="4"/>
        <v>2142</v>
      </c>
      <c r="H14" s="100">
        <f t="shared" si="1"/>
        <v>2142</v>
      </c>
      <c r="I14" s="100">
        <f t="shared" si="0"/>
        <v>2537</v>
      </c>
      <c r="J14">
        <v>1543</v>
      </c>
    </row>
    <row r="15" spans="1:10" ht="15.75">
      <c r="A15" s="94"/>
      <c r="B15" s="96">
        <v>11</v>
      </c>
      <c r="C15" s="97">
        <v>1.97</v>
      </c>
      <c r="D15" s="100">
        <f t="shared" si="2"/>
        <v>1678</v>
      </c>
      <c r="E15" s="100">
        <f t="shared" si="3"/>
        <v>1828</v>
      </c>
      <c r="F15" s="100">
        <f t="shared" si="5"/>
        <v>1994</v>
      </c>
      <c r="G15" s="100">
        <f t="shared" si="4"/>
        <v>2319</v>
      </c>
      <c r="H15" s="100">
        <f t="shared" si="1"/>
        <v>2319</v>
      </c>
      <c r="I15" s="100">
        <f t="shared" si="0"/>
        <v>2746</v>
      </c>
      <c r="J15">
        <f>J14-J13</f>
        <v>1177</v>
      </c>
    </row>
    <row r="16" spans="1:9" ht="15.75">
      <c r="A16" s="94"/>
      <c r="B16" s="96">
        <v>12</v>
      </c>
      <c r="C16" s="97">
        <v>2.12</v>
      </c>
      <c r="D16" s="100">
        <f t="shared" si="2"/>
        <v>1806</v>
      </c>
      <c r="E16" s="100">
        <f t="shared" si="3"/>
        <v>1967</v>
      </c>
      <c r="F16" s="100">
        <f t="shared" si="5"/>
        <v>2145</v>
      </c>
      <c r="G16" s="100">
        <f t="shared" si="4"/>
        <v>2495</v>
      </c>
      <c r="H16" s="100">
        <f t="shared" si="1"/>
        <v>2495</v>
      </c>
      <c r="I16" s="100">
        <f t="shared" si="0"/>
        <v>2955</v>
      </c>
    </row>
    <row r="17" spans="1:9" ht="15.75">
      <c r="A17" s="94"/>
      <c r="B17" s="96">
        <v>13</v>
      </c>
      <c r="C17" s="97">
        <v>2.27</v>
      </c>
      <c r="D17" s="100">
        <f t="shared" si="2"/>
        <v>1934</v>
      </c>
      <c r="E17" s="100">
        <f t="shared" si="3"/>
        <v>2107</v>
      </c>
      <c r="F17" s="100">
        <f t="shared" si="5"/>
        <v>2297</v>
      </c>
      <c r="G17" s="100">
        <f t="shared" si="4"/>
        <v>2672</v>
      </c>
      <c r="H17" s="100">
        <f t="shared" si="1"/>
        <v>2672</v>
      </c>
      <c r="I17" s="100">
        <f t="shared" si="0"/>
        <v>3164</v>
      </c>
    </row>
    <row r="18" spans="1:9" ht="15.75">
      <c r="A18" s="94"/>
      <c r="B18" s="96">
        <v>14</v>
      </c>
      <c r="C18" s="97">
        <v>2.42</v>
      </c>
      <c r="D18" s="100">
        <f t="shared" si="2"/>
        <v>2062</v>
      </c>
      <c r="E18" s="100">
        <f t="shared" si="3"/>
        <v>2246</v>
      </c>
      <c r="F18" s="100">
        <f t="shared" si="5"/>
        <v>2449</v>
      </c>
      <c r="G18" s="100">
        <f t="shared" si="4"/>
        <v>2848</v>
      </c>
      <c r="H18" s="100">
        <f t="shared" si="1"/>
        <v>2848</v>
      </c>
      <c r="I18" s="100">
        <f t="shared" si="0"/>
        <v>3373</v>
      </c>
    </row>
    <row r="19" spans="1:10" ht="15.75">
      <c r="A19" s="94"/>
      <c r="B19" s="96">
        <v>15</v>
      </c>
      <c r="C19" s="97">
        <v>2.58</v>
      </c>
      <c r="D19" s="100">
        <f t="shared" si="2"/>
        <v>2198</v>
      </c>
      <c r="E19" s="100">
        <f t="shared" si="3"/>
        <v>2394</v>
      </c>
      <c r="F19" s="100">
        <f t="shared" si="5"/>
        <v>2611</v>
      </c>
      <c r="G19" s="100">
        <f t="shared" si="4"/>
        <v>3037</v>
      </c>
      <c r="H19" s="100">
        <f t="shared" si="1"/>
        <v>3037</v>
      </c>
      <c r="I19" s="100">
        <f t="shared" si="0"/>
        <v>3597</v>
      </c>
      <c r="J19" t="s">
        <v>85</v>
      </c>
    </row>
    <row r="20" spans="1:10" ht="15.75">
      <c r="A20" s="94"/>
      <c r="B20" s="96">
        <v>16</v>
      </c>
      <c r="C20" s="97">
        <v>2.79</v>
      </c>
      <c r="D20" s="100">
        <f t="shared" si="2"/>
        <v>2377</v>
      </c>
      <c r="E20" s="100">
        <f t="shared" si="3"/>
        <v>2589</v>
      </c>
      <c r="F20" s="100">
        <f t="shared" si="5"/>
        <v>2823</v>
      </c>
      <c r="G20" s="100">
        <f t="shared" si="4"/>
        <v>3284</v>
      </c>
      <c r="H20" s="100">
        <f t="shared" si="1"/>
        <v>3284</v>
      </c>
      <c r="I20" s="100">
        <f t="shared" si="0"/>
        <v>3889</v>
      </c>
      <c r="J20">
        <v>1543</v>
      </c>
    </row>
    <row r="21" spans="1:10" ht="15.75">
      <c r="A21" s="94"/>
      <c r="B21" s="96">
        <v>17</v>
      </c>
      <c r="C21" s="97">
        <v>3</v>
      </c>
      <c r="D21" s="100">
        <f t="shared" si="2"/>
        <v>2556</v>
      </c>
      <c r="E21" s="100">
        <f t="shared" si="3"/>
        <v>2784</v>
      </c>
      <c r="F21" s="100">
        <f t="shared" si="5"/>
        <v>3036</v>
      </c>
      <c r="G21" s="100">
        <f t="shared" si="4"/>
        <v>3531</v>
      </c>
      <c r="H21" s="100">
        <f t="shared" si="1"/>
        <v>3531</v>
      </c>
      <c r="I21" s="100">
        <f t="shared" si="0"/>
        <v>4182</v>
      </c>
      <c r="J21">
        <f>1543-1177</f>
        <v>366</v>
      </c>
    </row>
    <row r="22" spans="1:10" ht="15.75">
      <c r="A22" s="94"/>
      <c r="B22" s="96">
        <v>18</v>
      </c>
      <c r="C22" s="97">
        <v>3.21</v>
      </c>
      <c r="D22" s="100">
        <f t="shared" si="2"/>
        <v>2735</v>
      </c>
      <c r="E22" s="100">
        <f t="shared" si="3"/>
        <v>2979</v>
      </c>
      <c r="F22" s="100">
        <f t="shared" si="5"/>
        <v>3249</v>
      </c>
      <c r="G22" s="100">
        <f t="shared" si="4"/>
        <v>3778</v>
      </c>
      <c r="H22" s="100">
        <f t="shared" si="1"/>
        <v>3778</v>
      </c>
      <c r="I22" s="100">
        <f t="shared" si="0"/>
        <v>4475</v>
      </c>
      <c r="J22">
        <f>1543-366</f>
        <v>1177</v>
      </c>
    </row>
    <row r="23" spans="1:9" ht="15.75">
      <c r="A23" s="94"/>
      <c r="B23" s="96">
        <v>19</v>
      </c>
      <c r="C23" s="97">
        <v>3.42</v>
      </c>
      <c r="D23" s="100">
        <f t="shared" si="2"/>
        <v>2914</v>
      </c>
      <c r="E23" s="100">
        <f t="shared" si="3"/>
        <v>3174</v>
      </c>
      <c r="F23" s="100">
        <f t="shared" si="5"/>
        <v>3461</v>
      </c>
      <c r="G23" s="100">
        <f t="shared" si="4"/>
        <v>4025</v>
      </c>
      <c r="H23" s="100">
        <f t="shared" si="1"/>
        <v>4025</v>
      </c>
      <c r="I23" s="100">
        <f t="shared" si="0"/>
        <v>4767</v>
      </c>
    </row>
    <row r="24" spans="1:9" ht="15.75">
      <c r="A24" s="94"/>
      <c r="B24" s="96">
        <v>20</v>
      </c>
      <c r="C24" s="97">
        <v>3.64</v>
      </c>
      <c r="D24" s="100">
        <f t="shared" si="2"/>
        <v>3101</v>
      </c>
      <c r="E24" s="100">
        <f t="shared" si="3"/>
        <v>3378</v>
      </c>
      <c r="F24" s="100">
        <f t="shared" si="5"/>
        <v>3684</v>
      </c>
      <c r="G24" s="100">
        <f t="shared" si="4"/>
        <v>4284</v>
      </c>
      <c r="H24" s="100">
        <f t="shared" si="1"/>
        <v>4284</v>
      </c>
      <c r="I24" s="100">
        <f t="shared" si="0"/>
        <v>5074</v>
      </c>
    </row>
    <row r="25" spans="1:10" ht="15.75">
      <c r="A25" s="94"/>
      <c r="B25" s="96">
        <v>21</v>
      </c>
      <c r="C25" s="97">
        <v>3.85</v>
      </c>
      <c r="D25" s="100">
        <f t="shared" si="2"/>
        <v>3280</v>
      </c>
      <c r="E25" s="100">
        <f t="shared" si="3"/>
        <v>3573</v>
      </c>
      <c r="F25" s="100">
        <f t="shared" si="5"/>
        <v>3896</v>
      </c>
      <c r="G25" s="100">
        <f t="shared" si="4"/>
        <v>4531</v>
      </c>
      <c r="H25" s="100">
        <f t="shared" si="1"/>
        <v>4531</v>
      </c>
      <c r="I25" s="100">
        <f t="shared" si="0"/>
        <v>5367</v>
      </c>
      <c r="J25">
        <v>1543</v>
      </c>
    </row>
    <row r="26" spans="1:10" ht="15.75">
      <c r="A26" s="94"/>
      <c r="B26" s="96">
        <v>22</v>
      </c>
      <c r="C26" s="97">
        <v>4.06</v>
      </c>
      <c r="D26" s="100">
        <f t="shared" si="2"/>
        <v>3459</v>
      </c>
      <c r="E26" s="100">
        <f t="shared" si="3"/>
        <v>3768</v>
      </c>
      <c r="F26" s="100">
        <f t="shared" si="5"/>
        <v>4109</v>
      </c>
      <c r="G26" s="100">
        <f t="shared" si="4"/>
        <v>4779</v>
      </c>
      <c r="H26" s="100">
        <f t="shared" si="1"/>
        <v>4779</v>
      </c>
      <c r="I26" s="100">
        <f t="shared" si="0"/>
        <v>5660</v>
      </c>
      <c r="J26">
        <v>366</v>
      </c>
    </row>
    <row r="27" spans="1:10" ht="15.75">
      <c r="A27" s="94"/>
      <c r="B27" s="96">
        <v>23</v>
      </c>
      <c r="C27" s="97">
        <v>4.27</v>
      </c>
      <c r="D27" s="100">
        <f t="shared" si="2"/>
        <v>3638</v>
      </c>
      <c r="E27" s="100">
        <f t="shared" si="3"/>
        <v>3963</v>
      </c>
      <c r="F27" s="100">
        <f t="shared" si="5"/>
        <v>4321</v>
      </c>
      <c r="G27" s="100">
        <f t="shared" si="4"/>
        <v>5026</v>
      </c>
      <c r="H27" s="100">
        <f t="shared" si="1"/>
        <v>5026</v>
      </c>
      <c r="I27" s="100">
        <f t="shared" si="0"/>
        <v>5952</v>
      </c>
      <c r="J27">
        <f>1760-366</f>
        <v>1394</v>
      </c>
    </row>
    <row r="28" spans="1:9" ht="15.75">
      <c r="A28" s="94"/>
      <c r="B28" s="96">
        <v>24</v>
      </c>
      <c r="C28" s="97">
        <v>4.36</v>
      </c>
      <c r="D28" s="100">
        <f t="shared" si="2"/>
        <v>3715</v>
      </c>
      <c r="E28" s="100">
        <f t="shared" si="3"/>
        <v>4046</v>
      </c>
      <c r="F28" s="100">
        <f t="shared" si="5"/>
        <v>4412</v>
      </c>
      <c r="G28" s="100">
        <f t="shared" si="4"/>
        <v>5132</v>
      </c>
      <c r="H28" s="100">
        <f t="shared" si="1"/>
        <v>5132</v>
      </c>
      <c r="I28" s="100">
        <f t="shared" si="0"/>
        <v>6078</v>
      </c>
    </row>
    <row r="29" spans="1:9" ht="15.75">
      <c r="A29" s="94"/>
      <c r="B29" s="96">
        <v>25</v>
      </c>
      <c r="C29" s="97">
        <v>4.51</v>
      </c>
      <c r="D29" s="100">
        <f t="shared" si="2"/>
        <v>3843</v>
      </c>
      <c r="E29" s="100">
        <f t="shared" si="3"/>
        <v>4185</v>
      </c>
      <c r="F29" s="100">
        <f t="shared" si="5"/>
        <v>4564</v>
      </c>
      <c r="G29" s="100">
        <f t="shared" si="4"/>
        <v>5308</v>
      </c>
      <c r="H29" s="100">
        <f t="shared" si="1"/>
        <v>5308</v>
      </c>
      <c r="I29" s="100">
        <f t="shared" si="0"/>
        <v>6287</v>
      </c>
    </row>
    <row r="30" spans="5:9" ht="12.75">
      <c r="E30" s="68">
        <f>SUM(E5:E29)/25</f>
        <v>2348</v>
      </c>
      <c r="F30" s="68">
        <f>SUM(F5:F29)/25</f>
        <v>2576</v>
      </c>
      <c r="G30" s="68">
        <f>SUM(G5:G29)/25</f>
        <v>2981</v>
      </c>
      <c r="H30" s="68">
        <f>SUM(H5:H29)/25</f>
        <v>2981</v>
      </c>
      <c r="I30" s="68">
        <f>SUM(I5:I29)/25</f>
        <v>3517</v>
      </c>
    </row>
    <row r="31" spans="4:5" ht="12.75">
      <c r="D31" s="68"/>
      <c r="E31" s="68"/>
    </row>
  </sheetData>
  <sheetProtection password="EA0B" sheet="1" objects="1" scenarios="1" selectLockedCells="1" selectUnlockedCells="1"/>
  <mergeCells count="1">
    <mergeCell ref="C1:E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Admind_10</dc:creator>
  <cp:keywords/>
  <dc:description/>
  <cp:lastModifiedBy>Admind_10</cp:lastModifiedBy>
  <cp:lastPrinted>2018-03-13T10:50:39Z</cp:lastPrinted>
  <dcterms:created xsi:type="dcterms:W3CDTF">2017-01-17T11:49:10Z</dcterms:created>
  <dcterms:modified xsi:type="dcterms:W3CDTF">2018-03-15T09:48:33Z</dcterms:modified>
  <cp:category/>
  <cp:version/>
  <cp:contentType/>
  <cp:contentStatus/>
</cp:coreProperties>
</file>