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1340" windowHeight="5925" tabRatio="631" activeTab="0"/>
  </bookViews>
  <sheets>
    <sheet name="Зведення2fа (2)" sheetId="1" r:id="rId1"/>
  </sheets>
  <definedNames>
    <definedName name="_xlnm.Print_Titles" localSheetId="0">'Зведення2fа (2)'!$4:$5</definedName>
    <definedName name="_xlnm.Print_Area" localSheetId="0">'Зведення2fа (2)'!$A$1:$S$39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<sst xmlns="http://schemas.openxmlformats.org/spreadsheetml/2006/main" count="73" uniqueCount="56">
  <si>
    <t xml:space="preserve">                        ІІ. Спеціальний фонд</t>
  </si>
  <si>
    <t>№ п/п</t>
  </si>
  <si>
    <t>Надбавки</t>
  </si>
  <si>
    <t>Назва структурного підрозділу та посад</t>
  </si>
  <si>
    <t>Кількість штатних посад</t>
  </si>
  <si>
    <t>почесні звання</t>
  </si>
  <si>
    <t>Доплата</t>
  </si>
  <si>
    <t>Фонд зар. плати на місяць</t>
  </si>
  <si>
    <t>Разом</t>
  </si>
  <si>
    <t xml:space="preserve">нерозподілені видатки </t>
  </si>
  <si>
    <t xml:space="preserve"> І. Загальний фонд</t>
  </si>
  <si>
    <t>Погодиний фонд</t>
  </si>
  <si>
    <t>Мат.допомога</t>
  </si>
  <si>
    <t>Всього по ДНУ</t>
  </si>
  <si>
    <t>Разом по загальному фонду на рік</t>
  </si>
  <si>
    <t>вислуга років</t>
  </si>
  <si>
    <t>ліміт з 1.01.-30.08.2019 року</t>
  </si>
  <si>
    <t>Разом надбавки та доплати  грн.</t>
  </si>
  <si>
    <t>ліміт з 1.01.-30.08.19 р.</t>
  </si>
  <si>
    <t>4,2</t>
  </si>
  <si>
    <t>оклад поЄТС</t>
  </si>
  <si>
    <t>ПВС</t>
  </si>
  <si>
    <t>Разом по спецфонду за рік</t>
  </si>
  <si>
    <t>4.4</t>
  </si>
  <si>
    <t>Спеціалісти</t>
  </si>
  <si>
    <t>4.1</t>
  </si>
  <si>
    <t xml:space="preserve">вченне звання </t>
  </si>
  <si>
    <t>наукова ступінь</t>
  </si>
  <si>
    <t>Бібліотечний персонал</t>
  </si>
  <si>
    <t>4.7</t>
  </si>
  <si>
    <t xml:space="preserve">Робітники </t>
  </si>
  <si>
    <t>скл.та напр.,високі досягнення у праці,за вик.особл.важл.роботи з впр.навч.процес</t>
  </si>
  <si>
    <t>Фонд зар. плати на  рік</t>
  </si>
  <si>
    <t>4.5</t>
  </si>
  <si>
    <t>Педагогічні працівники</t>
  </si>
  <si>
    <t>інші (пед.прац.та бібл.)</t>
  </si>
  <si>
    <t>інші</t>
  </si>
  <si>
    <t>виконавець  пров.економіст   Тертична Н.І. тел 0563749853</t>
  </si>
  <si>
    <t xml:space="preserve">                       ДНІПРОВСЬКИЙ НАЦІОНАЛЬНИЙ УНІВЕРСИТЕТ імені ОЛЕСЯ ГОНЧАРА</t>
  </si>
  <si>
    <t>АУП  за умовами оплати праці віднесені до НПП (ректор,проректора)</t>
  </si>
  <si>
    <t>АУП  за умовами оплати праці віднесені до НПП (декани)</t>
  </si>
  <si>
    <t xml:space="preserve"> Ректор                                                                                                                             М.В.Поляков</t>
  </si>
  <si>
    <t>Головний бухгалтер                                                                                                                  C.О.Руссу</t>
  </si>
  <si>
    <t>підвищення посадового окладу на 11%</t>
  </si>
  <si>
    <t>Науково-педагогічний персонал</t>
  </si>
  <si>
    <t>Інші НПП (учений секретар,зав.аспір.)</t>
  </si>
  <si>
    <t>4.8</t>
  </si>
  <si>
    <t>Разом сума по осадовому окладу</t>
  </si>
  <si>
    <t xml:space="preserve">                                                                                                                                                МІНІСТЕРСТВО ОСВІТИ І НАУКИ  УКРАЇНИ</t>
  </si>
  <si>
    <t>4,6</t>
  </si>
  <si>
    <t>Проректор по АГР</t>
  </si>
  <si>
    <t>4.3</t>
  </si>
  <si>
    <t>4,8</t>
  </si>
  <si>
    <t xml:space="preserve">                                  Зведений штатний розпис з 1.01.2020 р.</t>
  </si>
  <si>
    <t>доплата до 4723 (грн.)</t>
  </si>
  <si>
    <t>Допомога на оздоровлення та на щорічну винагороду педпрац.ст.57 ЗУ "Про освіту"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</si>
</sst>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"/>
    <numFmt numFmtId="174" formatCode="000.00"/>
    <numFmt numFmtId="175" formatCode="#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#,##0.00&quot;р.&quot;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/yyyy"/>
    <numFmt numFmtId="192" formatCode="[$-422]d\ mmmm\ yyyy&quot; р.&quot;"/>
    <numFmt numFmtId="193" formatCode="#,##0.00_ ;\-#,##0.00\ "/>
    <numFmt numFmtId="194" formatCode="0.00000"/>
    <numFmt numFmtId="195" formatCode="dd/mm/yy"/>
    <numFmt numFmtId="196" formatCode="#,##0.00_р_."/>
    <numFmt numFmtId="197" formatCode="[$-FC19]d\ mmmm\ yyyy\ &quot;г.&quot;"/>
    <numFmt numFmtId="198" formatCode="0.000000"/>
    <numFmt numFmtId="199" formatCode="#,##0.0&quot;р.&quot;"/>
    <numFmt numFmtId="200" formatCode="#,##0.0"/>
  </numFmts>
  <fonts count="29">
    <font>
      <sz val="10"/>
      <name val="Arial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2"/>
      <color indexed="9"/>
      <name val="Times New Roman Cyr"/>
      <family val="1"/>
    </font>
    <font>
      <sz val="12"/>
      <color indexed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0"/>
    </font>
    <font>
      <sz val="12"/>
      <color indexed="48"/>
      <name val="Times New Roman Cyr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2"/>
      <name val="Times New Roman Cyr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Times New Roman"/>
      <family val="1"/>
    </font>
    <font>
      <sz val="7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/>
    </xf>
    <xf numFmtId="0" fontId="12" fillId="0" borderId="2" xfId="0" applyNumberFormat="1" applyFont="1" applyBorder="1" applyAlignment="1">
      <alignment/>
    </xf>
    <xf numFmtId="0" fontId="14" fillId="0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2" fontId="12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2" fontId="12" fillId="0" borderId="2" xfId="0" applyNumberFormat="1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4" fillId="0" borderId="2" xfId="0" applyNumberFormat="1" applyFont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left" wrapText="1"/>
    </xf>
    <xf numFmtId="2" fontId="1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12" fillId="0" borderId="2" xfId="0" applyNumberFormat="1" applyFont="1" applyBorder="1" applyAlignment="1">
      <alignment horizontal="center" vertical="center" textRotation="180" wrapText="1"/>
    </xf>
    <xf numFmtId="0" fontId="20" fillId="0" borderId="2" xfId="0" applyFont="1" applyBorder="1" applyAlignment="1">
      <alignment horizontal="center" vertical="center" textRotation="180" wrapText="1"/>
    </xf>
    <xf numFmtId="2" fontId="12" fillId="0" borderId="4" xfId="0" applyNumberFormat="1" applyFont="1" applyBorder="1" applyAlignment="1">
      <alignment horizontal="center" vertical="center" textRotation="180" wrapText="1"/>
    </xf>
    <xf numFmtId="0" fontId="1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6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/>
    </xf>
    <xf numFmtId="2" fontId="14" fillId="0" borderId="2" xfId="0" applyNumberFormat="1" applyFont="1" applyBorder="1" applyAlignment="1">
      <alignment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2" fontId="14" fillId="0" borderId="4" xfId="0" applyNumberFormat="1" applyFont="1" applyFill="1" applyBorder="1" applyAlignment="1">
      <alignment horizontal="center" wrapText="1"/>
    </xf>
    <xf numFmtId="2" fontId="14" fillId="0" borderId="2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vertical="center"/>
    </xf>
    <xf numFmtId="2" fontId="17" fillId="0" borderId="3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2" fontId="12" fillId="0" borderId="2" xfId="0" applyNumberFormat="1" applyFont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2" fontId="14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194" fontId="14" fillId="0" borderId="8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/>
    </xf>
    <xf numFmtId="2" fontId="12" fillId="2" borderId="2" xfId="0" applyNumberFormat="1" applyFont="1" applyFill="1" applyBorder="1" applyAlignment="1">
      <alignment/>
    </xf>
    <xf numFmtId="0" fontId="12" fillId="0" borderId="2" xfId="0" applyNumberFormat="1" applyFont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2" fontId="12" fillId="0" borderId="2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/>
    </xf>
    <xf numFmtId="2" fontId="14" fillId="0" borderId="4" xfId="0" applyNumberFormat="1" applyFont="1" applyFill="1" applyBorder="1" applyAlignment="1">
      <alignment vertical="center"/>
    </xf>
    <xf numFmtId="2" fontId="14" fillId="0" borderId="2" xfId="0" applyNumberFormat="1" applyFont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194" fontId="14" fillId="0" borderId="4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 wrapText="1"/>
    </xf>
    <xf numFmtId="2" fontId="14" fillId="0" borderId="5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/>
    </xf>
    <xf numFmtId="194" fontId="25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2" fontId="14" fillId="0" borderId="6" xfId="0" applyNumberFormat="1" applyFont="1" applyBorder="1" applyAlignment="1">
      <alignment horizontal="center" vertical="center" textRotation="180" wrapText="1"/>
    </xf>
    <xf numFmtId="2" fontId="14" fillId="0" borderId="9" xfId="0" applyNumberFormat="1" applyFont="1" applyBorder="1" applyAlignment="1">
      <alignment horizontal="center" vertical="center" textRotation="180" wrapText="1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textRotation="180" wrapText="1"/>
    </xf>
    <xf numFmtId="1" fontId="12" fillId="0" borderId="9" xfId="0" applyNumberFormat="1" applyFont="1" applyBorder="1" applyAlignment="1">
      <alignment horizontal="center" vertical="center" textRotation="180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2867025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67025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2867025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67025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5" name="TextBox 25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7" name="TextBox 27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867025" y="478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fLocksText="0">
      <xdr:nvSpPr>
        <xdr:cNvPr id="29" name="TextBox 29"/>
        <xdr:cNvSpPr txBox="1">
          <a:spLocks noChangeArrowheads="1"/>
        </xdr:cNvSpPr>
      </xdr:nvSpPr>
      <xdr:spPr>
        <a:xfrm>
          <a:off x="2867025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867025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31" name="TextBox 31"/>
        <xdr:cNvSpPr txBox="1">
          <a:spLocks noChangeArrowheads="1"/>
        </xdr:cNvSpPr>
      </xdr:nvSpPr>
      <xdr:spPr>
        <a:xfrm>
          <a:off x="2867025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867025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33" name="TextBox 33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35" name="TextBox 35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867025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21">
    <tabColor indexed="13"/>
  </sheetPr>
  <dimension ref="A1:IU99"/>
  <sheetViews>
    <sheetView showZeros="0" tabSelected="1" zoomScaleSheetLayoutView="100" workbookViewId="0" topLeftCell="A7">
      <selection activeCell="S24" sqref="S24"/>
    </sheetView>
  </sheetViews>
  <sheetFormatPr defaultColWidth="9.00390625" defaultRowHeight="12.75"/>
  <cols>
    <col min="1" max="1" width="3.25390625" style="3" customWidth="1"/>
    <col min="2" max="2" width="25.375" style="2" customWidth="1"/>
    <col min="3" max="3" width="9.00390625" style="4" customWidth="1"/>
    <col min="4" max="4" width="10.125" style="5" hidden="1" customWidth="1"/>
    <col min="5" max="5" width="8.375" style="5" hidden="1" customWidth="1"/>
    <col min="6" max="6" width="11.00390625" style="60" customWidth="1"/>
    <col min="7" max="7" width="10.375" style="5" customWidth="1"/>
    <col min="8" max="8" width="8.625" style="5" customWidth="1"/>
    <col min="9" max="9" width="9.25390625" style="5" customWidth="1"/>
    <col min="10" max="10" width="8.375" style="7" customWidth="1"/>
    <col min="11" max="11" width="9.75390625" style="85" customWidth="1"/>
    <col min="12" max="12" width="9.00390625" style="85" customWidth="1"/>
    <col min="13" max="13" width="9.375" style="86" customWidth="1"/>
    <col min="14" max="14" width="10.625" style="1" customWidth="1"/>
    <col min="15" max="15" width="10.375" style="1" customWidth="1"/>
    <col min="16" max="16" width="11.875" style="1" customWidth="1"/>
    <col min="17" max="17" width="14.00390625" style="3" customWidth="1"/>
    <col min="18" max="18" width="14.125" style="1" customWidth="1"/>
    <col min="19" max="19" width="12.375" style="32" customWidth="1"/>
    <col min="20" max="20" width="13.75390625" style="32" customWidth="1"/>
    <col min="21" max="21" width="9.00390625" style="1" customWidth="1"/>
    <col min="22" max="22" width="10.00390625" style="1" customWidth="1"/>
    <col min="23" max="23" width="10.625" style="1" customWidth="1"/>
    <col min="24" max="16384" width="9.125" style="1" customWidth="1"/>
  </cols>
  <sheetData>
    <row r="1" spans="1:27" ht="14.25" customHeight="1">
      <c r="A1" s="161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9"/>
      <c r="Q1" s="9"/>
      <c r="R1" s="10"/>
      <c r="S1" s="31"/>
      <c r="T1" s="31"/>
      <c r="U1" s="11"/>
      <c r="V1" s="11"/>
      <c r="W1" s="11"/>
      <c r="X1" s="11"/>
      <c r="Y1" s="11"/>
      <c r="Z1" s="11"/>
      <c r="AA1" s="11"/>
    </row>
    <row r="2" spans="1:27" ht="16.5" customHeight="1">
      <c r="A2" s="162" t="s">
        <v>48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7" ht="18" customHeight="1">
      <c r="A3" s="163" t="s">
        <v>38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8"/>
      <c r="Q3" s="8"/>
      <c r="R3" s="10"/>
      <c r="S3" s="31"/>
      <c r="T3" s="122"/>
      <c r="U3" s="11"/>
      <c r="V3" s="11"/>
      <c r="W3" s="11"/>
      <c r="X3" s="11"/>
      <c r="Y3" s="11"/>
      <c r="Z3" s="11"/>
      <c r="AA3" s="11"/>
    </row>
    <row r="4" spans="1:27" s="65" customFormat="1" ht="13.5" customHeight="1">
      <c r="A4" s="151" t="s">
        <v>1</v>
      </c>
      <c r="B4" s="151" t="s">
        <v>3</v>
      </c>
      <c r="C4" s="155" t="s">
        <v>4</v>
      </c>
      <c r="D4" s="153" t="s">
        <v>20</v>
      </c>
      <c r="E4" s="145" t="s">
        <v>43</v>
      </c>
      <c r="F4" s="145" t="s">
        <v>47</v>
      </c>
      <c r="G4" s="164" t="s">
        <v>2</v>
      </c>
      <c r="H4" s="165"/>
      <c r="I4" s="165"/>
      <c r="J4" s="165"/>
      <c r="K4" s="166" t="s">
        <v>6</v>
      </c>
      <c r="L4" s="167"/>
      <c r="M4" s="168"/>
      <c r="N4" s="158" t="s">
        <v>17</v>
      </c>
      <c r="O4" s="158" t="s">
        <v>7</v>
      </c>
      <c r="P4" s="158" t="s">
        <v>54</v>
      </c>
      <c r="Q4" s="158" t="s">
        <v>7</v>
      </c>
      <c r="R4" s="158" t="s">
        <v>32</v>
      </c>
      <c r="S4" s="123"/>
      <c r="T4" s="123">
        <v>12</v>
      </c>
      <c r="U4" s="64"/>
      <c r="V4" s="64"/>
      <c r="W4" s="64"/>
      <c r="X4" s="64"/>
      <c r="Y4" s="64"/>
      <c r="Z4" s="64"/>
      <c r="AA4" s="64"/>
    </row>
    <row r="5" spans="1:27" s="65" customFormat="1" ht="34.5" customHeight="1">
      <c r="A5" s="152"/>
      <c r="B5" s="152"/>
      <c r="C5" s="156"/>
      <c r="D5" s="154"/>
      <c r="E5" s="146"/>
      <c r="F5" s="146"/>
      <c r="G5" s="61" t="s">
        <v>5</v>
      </c>
      <c r="H5" s="62" t="s">
        <v>31</v>
      </c>
      <c r="I5" s="61" t="s">
        <v>15</v>
      </c>
      <c r="J5" s="61" t="s">
        <v>35</v>
      </c>
      <c r="K5" s="63" t="s">
        <v>26</v>
      </c>
      <c r="L5" s="63" t="s">
        <v>27</v>
      </c>
      <c r="M5" s="61" t="s">
        <v>36</v>
      </c>
      <c r="N5" s="159"/>
      <c r="O5" s="159"/>
      <c r="P5" s="159"/>
      <c r="Q5" s="159"/>
      <c r="R5" s="159"/>
      <c r="S5" s="124">
        <v>171128500</v>
      </c>
      <c r="T5" s="123"/>
      <c r="U5" s="64"/>
      <c r="V5" s="64"/>
      <c r="W5" s="64"/>
      <c r="X5" s="64"/>
      <c r="Y5" s="64"/>
      <c r="Z5" s="64"/>
      <c r="AA5" s="64"/>
    </row>
    <row r="6" spans="1:27" s="36" customFormat="1" ht="12" customHeight="1">
      <c r="A6" s="147" t="s">
        <v>10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66"/>
      <c r="Q6" s="66"/>
      <c r="R6" s="67"/>
      <c r="S6" s="124"/>
      <c r="T6" s="123"/>
      <c r="U6" s="35"/>
      <c r="V6" s="35"/>
      <c r="W6" s="35"/>
      <c r="X6" s="35"/>
      <c r="Y6" s="35"/>
      <c r="Z6" s="35"/>
      <c r="AA6" s="35"/>
    </row>
    <row r="7" spans="1:27" s="36" customFormat="1" ht="36" customHeight="1">
      <c r="A7" s="27" t="s">
        <v>25</v>
      </c>
      <c r="B7" s="34" t="s">
        <v>39</v>
      </c>
      <c r="C7" s="87">
        <v>4</v>
      </c>
      <c r="D7" s="96">
        <v>35286</v>
      </c>
      <c r="E7" s="97">
        <v>3881.46</v>
      </c>
      <c r="F7" s="97">
        <f aca="true" t="shared" si="0" ref="F7:F14">D7+E7</f>
        <v>39167.46</v>
      </c>
      <c r="G7" s="98">
        <v>5900.53</v>
      </c>
      <c r="H7" s="98">
        <v>5086.58</v>
      </c>
      <c r="I7" s="21">
        <v>11750.24</v>
      </c>
      <c r="J7" s="98">
        <v>1525.97</v>
      </c>
      <c r="K7" s="89">
        <v>10895.65</v>
      </c>
      <c r="L7" s="89">
        <v>7858.91</v>
      </c>
      <c r="M7" s="89"/>
      <c r="N7" s="83">
        <f aca="true" t="shared" si="1" ref="N7:N14">G7+H7+I7+J7+K7+L7+M7</f>
        <v>43017.88</v>
      </c>
      <c r="O7" s="83">
        <f aca="true" t="shared" si="2" ref="O7:O14">N7+F7</f>
        <v>82185.34</v>
      </c>
      <c r="P7" s="83"/>
      <c r="Q7" s="83">
        <f aca="true" t="shared" si="3" ref="Q7:Q14">O7+P7</f>
        <v>82185.34</v>
      </c>
      <c r="R7" s="18">
        <f>Q7*T4</f>
        <v>986224.08</v>
      </c>
      <c r="S7" s="125">
        <f>R7+R8</f>
        <v>3146009.52</v>
      </c>
      <c r="T7" s="123"/>
      <c r="U7" s="35"/>
      <c r="V7" s="35"/>
      <c r="W7" s="35"/>
      <c r="X7" s="35"/>
      <c r="Y7" s="35"/>
      <c r="Z7" s="35"/>
      <c r="AA7" s="35"/>
    </row>
    <row r="8" spans="1:27" s="36" customFormat="1" ht="33" customHeight="1">
      <c r="A8" s="27" t="s">
        <v>19</v>
      </c>
      <c r="B8" s="34" t="s">
        <v>40</v>
      </c>
      <c r="C8" s="87">
        <v>10</v>
      </c>
      <c r="D8" s="83">
        <v>85340</v>
      </c>
      <c r="E8" s="83">
        <v>9387.4</v>
      </c>
      <c r="F8" s="83">
        <f t="shared" si="0"/>
        <v>94727.4</v>
      </c>
      <c r="G8" s="98">
        <v>15156.4</v>
      </c>
      <c r="H8" s="98"/>
      <c r="I8" s="21">
        <v>28418.2</v>
      </c>
      <c r="J8" s="98"/>
      <c r="K8" s="98">
        <v>23681.9</v>
      </c>
      <c r="L8" s="89">
        <v>17998.22</v>
      </c>
      <c r="M8" s="89"/>
      <c r="N8" s="83">
        <f t="shared" si="1"/>
        <v>85254.72</v>
      </c>
      <c r="O8" s="83">
        <f t="shared" si="2"/>
        <v>179982.12</v>
      </c>
      <c r="P8" s="83"/>
      <c r="Q8" s="83">
        <f t="shared" si="3"/>
        <v>179982.12</v>
      </c>
      <c r="R8" s="18">
        <f>Q8*T4</f>
        <v>2159785.44</v>
      </c>
      <c r="S8" s="125">
        <f>R7+R8+R9</f>
        <v>86782246.56</v>
      </c>
      <c r="T8" s="123"/>
      <c r="U8" s="35"/>
      <c r="V8" s="35"/>
      <c r="W8" s="35"/>
      <c r="X8" s="35"/>
      <c r="Y8" s="35"/>
      <c r="Z8" s="35"/>
      <c r="AA8" s="35"/>
    </row>
    <row r="9" spans="1:27" s="36" customFormat="1" ht="15.75" customHeight="1">
      <c r="A9" s="27" t="s">
        <v>51</v>
      </c>
      <c r="B9" s="37" t="s">
        <v>44</v>
      </c>
      <c r="C9" s="99">
        <v>560</v>
      </c>
      <c r="D9" s="24">
        <v>3991543.5</v>
      </c>
      <c r="E9" s="24">
        <v>439069.79</v>
      </c>
      <c r="F9" s="83">
        <f t="shared" si="0"/>
        <v>4430613.29</v>
      </c>
      <c r="G9" s="24">
        <v>49816.24</v>
      </c>
      <c r="H9" s="24"/>
      <c r="I9" s="21">
        <v>1070171.07</v>
      </c>
      <c r="J9" s="24">
        <v>6239.18</v>
      </c>
      <c r="K9" s="89">
        <v>766593.17</v>
      </c>
      <c r="L9" s="89">
        <v>630877.32</v>
      </c>
      <c r="M9" s="89">
        <v>15376.15</v>
      </c>
      <c r="N9" s="83">
        <f t="shared" si="1"/>
        <v>2539073.13</v>
      </c>
      <c r="O9" s="83">
        <f t="shared" si="2"/>
        <v>6969686.42</v>
      </c>
      <c r="P9" s="83"/>
      <c r="Q9" s="83">
        <f t="shared" si="3"/>
        <v>6969686.42</v>
      </c>
      <c r="R9" s="18">
        <f>Q9*T4</f>
        <v>83636237.04</v>
      </c>
      <c r="S9" s="124"/>
      <c r="T9" s="123"/>
      <c r="U9" s="35"/>
      <c r="V9" s="35"/>
      <c r="W9" s="35"/>
      <c r="X9" s="35"/>
      <c r="Y9" s="35"/>
      <c r="Z9" s="35"/>
      <c r="AA9" s="35"/>
    </row>
    <row r="10" spans="1:27" s="36" customFormat="1" ht="24.75" customHeight="1">
      <c r="A10" s="27" t="s">
        <v>23</v>
      </c>
      <c r="B10" s="38" t="s">
        <v>45</v>
      </c>
      <c r="C10" s="99">
        <v>2</v>
      </c>
      <c r="D10" s="24">
        <v>10321</v>
      </c>
      <c r="E10" s="24">
        <v>1135.31</v>
      </c>
      <c r="F10" s="100">
        <f t="shared" si="0"/>
        <v>11456.31</v>
      </c>
      <c r="G10" s="24"/>
      <c r="H10" s="24"/>
      <c r="I10" s="21">
        <v>1640.25</v>
      </c>
      <c r="J10" s="24"/>
      <c r="K10" s="89">
        <v>1627.54</v>
      </c>
      <c r="L10" s="89">
        <v>976.52</v>
      </c>
      <c r="M10" s="89"/>
      <c r="N10" s="83">
        <f t="shared" si="1"/>
        <v>4244.31</v>
      </c>
      <c r="O10" s="83">
        <f t="shared" si="2"/>
        <v>15700.62</v>
      </c>
      <c r="P10" s="83"/>
      <c r="Q10" s="83">
        <f t="shared" si="3"/>
        <v>15700.62</v>
      </c>
      <c r="R10" s="18">
        <f>Q10*T4</f>
        <v>188407.44</v>
      </c>
      <c r="S10" s="124"/>
      <c r="T10" s="123"/>
      <c r="U10" s="35"/>
      <c r="V10" s="35"/>
      <c r="W10" s="35"/>
      <c r="X10" s="35"/>
      <c r="Y10" s="35"/>
      <c r="Z10" s="35"/>
      <c r="AA10" s="35"/>
    </row>
    <row r="11" spans="1:27" s="70" customFormat="1" ht="18" customHeight="1">
      <c r="A11" s="27" t="s">
        <v>33</v>
      </c>
      <c r="B11" s="68" t="s">
        <v>34</v>
      </c>
      <c r="C11" s="101">
        <v>83.5</v>
      </c>
      <c r="D11" s="89">
        <v>398604</v>
      </c>
      <c r="E11" s="89">
        <v>39860.4</v>
      </c>
      <c r="F11" s="89">
        <f t="shared" si="0"/>
        <v>438464.4</v>
      </c>
      <c r="G11" s="89"/>
      <c r="H11" s="89"/>
      <c r="I11" s="21">
        <v>83077.73</v>
      </c>
      <c r="J11" s="89">
        <f>F11*0.1</f>
        <v>43846.44</v>
      </c>
      <c r="K11" s="89"/>
      <c r="L11" s="89"/>
      <c r="M11" s="89">
        <v>4829.31</v>
      </c>
      <c r="N11" s="83">
        <f t="shared" si="1"/>
        <v>131753.48</v>
      </c>
      <c r="O11" s="83">
        <f t="shared" si="2"/>
        <v>570217.88</v>
      </c>
      <c r="P11" s="83">
        <v>0</v>
      </c>
      <c r="Q11" s="83">
        <f t="shared" si="3"/>
        <v>570217.88</v>
      </c>
      <c r="R11" s="18">
        <f>Q11*T4</f>
        <v>6842614.56</v>
      </c>
      <c r="S11" s="124"/>
      <c r="T11" s="126"/>
      <c r="U11" s="69"/>
      <c r="V11" s="69"/>
      <c r="W11" s="69"/>
      <c r="X11" s="69"/>
      <c r="Y11" s="69"/>
      <c r="Z11" s="69"/>
      <c r="AA11" s="69"/>
    </row>
    <row r="12" spans="1:27" s="70" customFormat="1" ht="16.5" customHeight="1">
      <c r="A12" s="27" t="s">
        <v>49</v>
      </c>
      <c r="B12" s="68" t="s">
        <v>28</v>
      </c>
      <c r="C12" s="101">
        <v>54.45</v>
      </c>
      <c r="D12" s="89">
        <v>245999.7</v>
      </c>
      <c r="E12" s="89"/>
      <c r="F12" s="89">
        <f t="shared" si="0"/>
        <v>245999.7</v>
      </c>
      <c r="G12" s="89">
        <v>1084.6</v>
      </c>
      <c r="H12" s="89"/>
      <c r="I12" s="21">
        <v>58660.07</v>
      </c>
      <c r="J12" s="89">
        <v>70487.28</v>
      </c>
      <c r="K12" s="89"/>
      <c r="L12" s="89">
        <v>772.8</v>
      </c>
      <c r="M12" s="89"/>
      <c r="N12" s="83">
        <f t="shared" si="1"/>
        <v>131004.75</v>
      </c>
      <c r="O12" s="83">
        <f t="shared" si="2"/>
        <v>377004.45</v>
      </c>
      <c r="P12" s="83"/>
      <c r="Q12" s="83">
        <f t="shared" si="3"/>
        <v>377004.45</v>
      </c>
      <c r="R12" s="18">
        <f>Q12*T4</f>
        <v>4524053.4</v>
      </c>
      <c r="S12" s="124"/>
      <c r="T12" s="126"/>
      <c r="U12" s="69"/>
      <c r="V12" s="69"/>
      <c r="W12" s="69"/>
      <c r="X12" s="69"/>
      <c r="Y12" s="69"/>
      <c r="Z12" s="69"/>
      <c r="AA12" s="69"/>
    </row>
    <row r="13" spans="1:27" s="70" customFormat="1" ht="16.5" customHeight="1">
      <c r="A13" s="27" t="s">
        <v>29</v>
      </c>
      <c r="B13" s="68" t="s">
        <v>24</v>
      </c>
      <c r="C13" s="25">
        <v>567.7</v>
      </c>
      <c r="D13" s="89">
        <v>1819648.95</v>
      </c>
      <c r="E13" s="89"/>
      <c r="F13" s="89">
        <f t="shared" si="0"/>
        <v>1819648.95</v>
      </c>
      <c r="G13" s="89"/>
      <c r="H13" s="89"/>
      <c r="I13" s="21"/>
      <c r="J13" s="89">
        <v>15878.56</v>
      </c>
      <c r="K13" s="89"/>
      <c r="L13" s="89"/>
      <c r="M13" s="89">
        <v>10672.86</v>
      </c>
      <c r="N13" s="83">
        <f t="shared" si="1"/>
        <v>26551.42</v>
      </c>
      <c r="O13" s="83">
        <f t="shared" si="2"/>
        <v>1846200.37</v>
      </c>
      <c r="P13" s="83">
        <v>722887.14</v>
      </c>
      <c r="Q13" s="83">
        <f t="shared" si="3"/>
        <v>2569087.51</v>
      </c>
      <c r="R13" s="18">
        <f>Q13*T4</f>
        <v>30829050.12</v>
      </c>
      <c r="S13" s="127"/>
      <c r="T13" s="126"/>
      <c r="U13" s="69"/>
      <c r="V13" s="69"/>
      <c r="W13" s="69"/>
      <c r="X13" s="69"/>
      <c r="Y13" s="69"/>
      <c r="Z13" s="69"/>
      <c r="AA13" s="69"/>
    </row>
    <row r="14" spans="1:27" s="36" customFormat="1" ht="15" customHeight="1">
      <c r="A14" s="27" t="s">
        <v>52</v>
      </c>
      <c r="B14" s="68" t="s">
        <v>30</v>
      </c>
      <c r="C14" s="101">
        <v>577.95</v>
      </c>
      <c r="D14" s="89">
        <v>1269756.15</v>
      </c>
      <c r="E14" s="89"/>
      <c r="F14" s="89">
        <f t="shared" si="0"/>
        <v>1269756.15</v>
      </c>
      <c r="G14" s="89"/>
      <c r="H14" s="89"/>
      <c r="I14" s="21"/>
      <c r="J14" s="89"/>
      <c r="K14" s="89"/>
      <c r="L14" s="89"/>
      <c r="M14" s="102">
        <v>131175.64</v>
      </c>
      <c r="N14" s="83">
        <f t="shared" si="1"/>
        <v>131175.64</v>
      </c>
      <c r="O14" s="83">
        <f t="shared" si="2"/>
        <v>1400931.79</v>
      </c>
      <c r="P14" s="83">
        <v>1475403.87</v>
      </c>
      <c r="Q14" s="83">
        <f t="shared" si="3"/>
        <v>2876335.66</v>
      </c>
      <c r="R14" s="18">
        <f>Q14*T4</f>
        <v>34516027.92</v>
      </c>
      <c r="S14" s="125"/>
      <c r="T14" s="126"/>
      <c r="U14" s="69"/>
      <c r="V14" s="69"/>
      <c r="W14" s="69"/>
      <c r="X14" s="69"/>
      <c r="Y14" s="69"/>
      <c r="Z14" s="69"/>
      <c r="AA14" s="69"/>
    </row>
    <row r="15" spans="1:27" s="39" customFormat="1" ht="12.75" customHeight="1">
      <c r="A15" s="71"/>
      <c r="B15" s="17" t="s">
        <v>8</v>
      </c>
      <c r="C15" s="87">
        <f aca="true" t="shared" si="4" ref="C15:R15">C7+C8+C9+C11+C12+C13+C14+C10</f>
        <v>1859.6</v>
      </c>
      <c r="D15" s="87">
        <f t="shared" si="4"/>
        <v>7856499.3</v>
      </c>
      <c r="E15" s="87">
        <f t="shared" si="4"/>
        <v>493334.36</v>
      </c>
      <c r="F15" s="87">
        <f t="shared" si="4"/>
        <v>8349833.66</v>
      </c>
      <c r="G15" s="87">
        <f t="shared" si="4"/>
        <v>71957.77</v>
      </c>
      <c r="H15" s="87">
        <f t="shared" si="4"/>
        <v>5086.58</v>
      </c>
      <c r="I15" s="19">
        <f t="shared" si="4"/>
        <v>1253717.56</v>
      </c>
      <c r="J15" s="87">
        <f t="shared" si="4"/>
        <v>137977.43</v>
      </c>
      <c r="K15" s="87">
        <f t="shared" si="4"/>
        <v>802798.26</v>
      </c>
      <c r="L15" s="87">
        <f t="shared" si="4"/>
        <v>658483.77</v>
      </c>
      <c r="M15" s="87">
        <f t="shared" si="4"/>
        <v>162053.96</v>
      </c>
      <c r="N15" s="87">
        <f t="shared" si="4"/>
        <v>3092075.33</v>
      </c>
      <c r="O15" s="87">
        <f t="shared" si="4"/>
        <v>11441908.99</v>
      </c>
      <c r="P15" s="87">
        <f t="shared" si="4"/>
        <v>2198291.01</v>
      </c>
      <c r="Q15" s="87">
        <f t="shared" si="4"/>
        <v>13640200</v>
      </c>
      <c r="R15" s="28">
        <f t="shared" si="4"/>
        <v>163682400</v>
      </c>
      <c r="S15" s="128"/>
      <c r="T15" s="123"/>
      <c r="U15" s="35"/>
      <c r="V15" s="35"/>
      <c r="W15" s="35"/>
      <c r="X15" s="35"/>
      <c r="Y15" s="35"/>
      <c r="Z15" s="35"/>
      <c r="AA15" s="35"/>
    </row>
    <row r="16" spans="1:255" s="39" customFormat="1" ht="36" customHeight="1">
      <c r="A16" s="22"/>
      <c r="B16" s="6" t="s">
        <v>55</v>
      </c>
      <c r="C16" s="87"/>
      <c r="D16" s="83"/>
      <c r="E16" s="83"/>
      <c r="F16" s="83"/>
      <c r="G16" s="83"/>
      <c r="H16" s="83"/>
      <c r="I16" s="19"/>
      <c r="J16" s="87"/>
      <c r="K16" s="87"/>
      <c r="L16" s="87"/>
      <c r="M16" s="87"/>
      <c r="N16" s="87"/>
      <c r="O16" s="87"/>
      <c r="P16" s="87"/>
      <c r="Q16" s="87"/>
      <c r="R16" s="18">
        <v>5698900</v>
      </c>
      <c r="S16" s="129"/>
      <c r="T16" s="129">
        <v>5698893</v>
      </c>
      <c r="U16" s="72"/>
      <c r="V16" s="40"/>
      <c r="W16" s="40"/>
      <c r="X16" s="40"/>
      <c r="Y16" s="40"/>
      <c r="Z16" s="40"/>
      <c r="AA16" s="40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9" customFormat="1" ht="11.25" customHeight="1" hidden="1">
      <c r="A17" s="22"/>
      <c r="B17" s="15" t="s">
        <v>16</v>
      </c>
      <c r="C17" s="87"/>
      <c r="D17" s="87"/>
      <c r="E17" s="87"/>
      <c r="F17" s="87"/>
      <c r="G17" s="87"/>
      <c r="H17" s="87"/>
      <c r="I17" s="19"/>
      <c r="J17" s="87"/>
      <c r="K17" s="87"/>
      <c r="L17" s="83"/>
      <c r="M17" s="87"/>
      <c r="N17" s="83"/>
      <c r="O17" s="87"/>
      <c r="P17" s="87"/>
      <c r="Q17" s="87"/>
      <c r="R17" s="83"/>
      <c r="S17" s="130">
        <f>S19-S16-S15</f>
        <v>169453800</v>
      </c>
      <c r="T17" s="131"/>
      <c r="U17" s="40"/>
      <c r="V17" s="40"/>
      <c r="W17" s="40"/>
      <c r="X17" s="40"/>
      <c r="Y17" s="40"/>
      <c r="Z17" s="40"/>
      <c r="AA17" s="40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s="39" customFormat="1" ht="10.5" customHeight="1" hidden="1">
      <c r="A18" s="17"/>
      <c r="B18" s="17" t="s">
        <v>9</v>
      </c>
      <c r="C18" s="88"/>
      <c r="D18" s="103"/>
      <c r="E18" s="103"/>
      <c r="F18" s="103"/>
      <c r="G18" s="88"/>
      <c r="H18" s="88"/>
      <c r="I18" s="23"/>
      <c r="J18" s="88"/>
      <c r="K18" s="88"/>
      <c r="L18" s="88"/>
      <c r="M18" s="88"/>
      <c r="N18" s="88"/>
      <c r="O18" s="88"/>
      <c r="P18" s="88"/>
      <c r="Q18" s="88"/>
      <c r="R18" s="83"/>
      <c r="S18" s="132"/>
      <c r="T18" s="132"/>
      <c r="U18" s="74"/>
      <c r="V18" s="74"/>
      <c r="W18" s="74"/>
      <c r="X18" s="74"/>
      <c r="Y18" s="74"/>
      <c r="Z18" s="74"/>
      <c r="AA18" s="74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7" s="39" customFormat="1" ht="25.5" customHeight="1">
      <c r="A19" s="75"/>
      <c r="B19" s="29" t="s">
        <v>14</v>
      </c>
      <c r="C19" s="87">
        <f aca="true" t="shared" si="5" ref="C19:Q19">C15</f>
        <v>1859.6</v>
      </c>
      <c r="D19" s="104">
        <f t="shared" si="5"/>
        <v>7856499.3</v>
      </c>
      <c r="E19" s="104">
        <f t="shared" si="5"/>
        <v>493334.36</v>
      </c>
      <c r="F19" s="105">
        <f t="shared" si="5"/>
        <v>8349833.66</v>
      </c>
      <c r="G19" s="104">
        <f t="shared" si="5"/>
        <v>71957.77</v>
      </c>
      <c r="H19" s="104">
        <f t="shared" si="5"/>
        <v>5086.58</v>
      </c>
      <c r="I19" s="92">
        <f t="shared" si="5"/>
        <v>1253717.56</v>
      </c>
      <c r="J19" s="104">
        <f t="shared" si="5"/>
        <v>137977.43</v>
      </c>
      <c r="K19" s="104">
        <f t="shared" si="5"/>
        <v>802798.26</v>
      </c>
      <c r="L19" s="104">
        <f t="shared" si="5"/>
        <v>658483.77</v>
      </c>
      <c r="M19" s="104">
        <f t="shared" si="5"/>
        <v>162053.96</v>
      </c>
      <c r="N19" s="104">
        <f t="shared" si="5"/>
        <v>3092075.33</v>
      </c>
      <c r="O19" s="90">
        <f t="shared" si="5"/>
        <v>11441908.99</v>
      </c>
      <c r="P19" s="90">
        <f t="shared" si="5"/>
        <v>2198291.01</v>
      </c>
      <c r="Q19" s="90">
        <f t="shared" si="5"/>
        <v>13640200</v>
      </c>
      <c r="R19" s="90">
        <f>R15+R16</f>
        <v>169381300</v>
      </c>
      <c r="S19" s="133">
        <v>169453800</v>
      </c>
      <c r="T19" s="125">
        <f>R16-T16</f>
        <v>7</v>
      </c>
      <c r="U19" s="40">
        <f>T19/12</f>
        <v>0.583333333333333</v>
      </c>
      <c r="V19" s="40"/>
      <c r="W19" s="40"/>
      <c r="X19" s="40"/>
      <c r="Y19" s="40"/>
      <c r="Z19" s="40"/>
      <c r="AA19" s="40"/>
    </row>
    <row r="20" spans="1:27" s="39" customFormat="1" ht="18" customHeight="1">
      <c r="A20" s="149" t="s">
        <v>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30"/>
      <c r="P20" s="30"/>
      <c r="Q20" s="84"/>
      <c r="R20" s="12">
        <f>O20*3</f>
        <v>0</v>
      </c>
      <c r="S20" s="134">
        <f>S19-R19</f>
        <v>72500</v>
      </c>
      <c r="T20" s="134"/>
      <c r="U20" s="33"/>
      <c r="V20" s="40"/>
      <c r="W20" s="40"/>
      <c r="X20" s="40"/>
      <c r="Y20" s="40"/>
      <c r="Z20" s="40"/>
      <c r="AA20" s="40"/>
    </row>
    <row r="21" spans="1:27" s="39" customFormat="1" ht="33" customHeight="1">
      <c r="A21" s="41" t="s">
        <v>25</v>
      </c>
      <c r="B21" s="76" t="s">
        <v>39</v>
      </c>
      <c r="C21" s="20">
        <v>2</v>
      </c>
      <c r="D21" s="77">
        <v>26579</v>
      </c>
      <c r="E21" s="77">
        <v>1915.54</v>
      </c>
      <c r="F21" s="77">
        <f aca="true" t="shared" si="6" ref="F21:F28">D21+E21</f>
        <v>28494.54</v>
      </c>
      <c r="G21" s="13">
        <v>3765.95</v>
      </c>
      <c r="H21" s="77">
        <v>16070.18</v>
      </c>
      <c r="I21" s="106">
        <v>8548.36</v>
      </c>
      <c r="J21" s="13">
        <v>1374.75</v>
      </c>
      <c r="K21" s="13">
        <v>7856.83</v>
      </c>
      <c r="L21" s="106">
        <v>6157.16</v>
      </c>
      <c r="M21" s="106"/>
      <c r="N21" s="16">
        <f>G21+H21+I21+J21+K21+L21+M21</f>
        <v>43773.23</v>
      </c>
      <c r="O21" s="13">
        <f aca="true" t="shared" si="7" ref="O21:O28">N21+F21</f>
        <v>72267.77</v>
      </c>
      <c r="P21" s="13"/>
      <c r="Q21" s="13">
        <f aca="true" t="shared" si="8" ref="Q21:Q28">O21+P21</f>
        <v>72267.77</v>
      </c>
      <c r="R21" s="13">
        <f>Q21*S21</f>
        <v>368565.63</v>
      </c>
      <c r="S21" s="135">
        <v>5.1</v>
      </c>
      <c r="T21" s="131"/>
      <c r="U21" s="33"/>
      <c r="V21" s="40"/>
      <c r="W21" s="40"/>
      <c r="X21" s="40"/>
      <c r="Y21" s="40"/>
      <c r="Z21" s="40"/>
      <c r="AA21" s="40"/>
    </row>
    <row r="22" spans="1:27" s="39" customFormat="1" ht="27.75" customHeight="1">
      <c r="A22" s="41" t="s">
        <v>19</v>
      </c>
      <c r="B22" s="76" t="s">
        <v>40</v>
      </c>
      <c r="C22" s="20">
        <v>4</v>
      </c>
      <c r="D22" s="13">
        <v>34136</v>
      </c>
      <c r="E22" s="13">
        <v>3754.96</v>
      </c>
      <c r="F22" s="77">
        <f t="shared" si="6"/>
        <v>37890.96</v>
      </c>
      <c r="G22" s="13">
        <v>3789.1</v>
      </c>
      <c r="H22" s="13"/>
      <c r="I22" s="106">
        <v>11367.28</v>
      </c>
      <c r="J22" s="13"/>
      <c r="K22" s="106">
        <v>8525.48</v>
      </c>
      <c r="L22" s="106">
        <v>6630.92</v>
      </c>
      <c r="M22" s="106"/>
      <c r="N22" s="13">
        <f aca="true" t="shared" si="9" ref="N22:N28">SUM(G22:M22)</f>
        <v>30312.78</v>
      </c>
      <c r="O22" s="13">
        <f t="shared" si="7"/>
        <v>68203.74</v>
      </c>
      <c r="P22" s="13"/>
      <c r="Q22" s="13">
        <f t="shared" si="8"/>
        <v>68203.74</v>
      </c>
      <c r="R22" s="107">
        <f>Q22*S21</f>
        <v>347839.07</v>
      </c>
      <c r="S22" s="136"/>
      <c r="T22" s="134"/>
      <c r="U22" s="40"/>
      <c r="V22" s="40"/>
      <c r="W22" s="40"/>
      <c r="X22" s="40"/>
      <c r="Y22" s="40"/>
      <c r="Z22" s="40"/>
      <c r="AA22" s="40"/>
    </row>
    <row r="23" spans="1:27" s="39" customFormat="1" ht="15.75" customHeight="1">
      <c r="A23" s="41" t="s">
        <v>51</v>
      </c>
      <c r="B23" s="76" t="s">
        <v>50</v>
      </c>
      <c r="C23" s="20">
        <v>1</v>
      </c>
      <c r="D23" s="13">
        <v>8707</v>
      </c>
      <c r="E23" s="13">
        <v>0</v>
      </c>
      <c r="F23" s="77">
        <f t="shared" si="6"/>
        <v>8707</v>
      </c>
      <c r="G23" s="13"/>
      <c r="H23" s="13">
        <f>F23*0.5</f>
        <v>4353.5</v>
      </c>
      <c r="I23" s="106"/>
      <c r="J23" s="13"/>
      <c r="K23" s="106"/>
      <c r="L23" s="106"/>
      <c r="M23" s="106"/>
      <c r="N23" s="13">
        <f t="shared" si="9"/>
        <v>4353.5</v>
      </c>
      <c r="O23" s="13">
        <f t="shared" si="7"/>
        <v>13060.5</v>
      </c>
      <c r="P23" s="13"/>
      <c r="Q23" s="13">
        <f t="shared" si="8"/>
        <v>13060.5</v>
      </c>
      <c r="R23" s="107">
        <f>Q23*S21</f>
        <v>66608.55</v>
      </c>
      <c r="S23" s="136"/>
      <c r="T23" s="131"/>
      <c r="U23" s="40"/>
      <c r="V23" s="40"/>
      <c r="W23" s="40"/>
      <c r="X23" s="40"/>
      <c r="Y23" s="40"/>
      <c r="Z23" s="40"/>
      <c r="AA23" s="40"/>
    </row>
    <row r="24" spans="1:27" s="39" customFormat="1" ht="13.5" customHeight="1">
      <c r="A24" s="41" t="s">
        <v>23</v>
      </c>
      <c r="B24" s="78" t="s">
        <v>21</v>
      </c>
      <c r="C24" s="20">
        <v>422.9</v>
      </c>
      <c r="D24" s="13">
        <v>2983392.1</v>
      </c>
      <c r="E24" s="13">
        <v>328173.14</v>
      </c>
      <c r="F24" s="77">
        <f t="shared" si="6"/>
        <v>3311565.24</v>
      </c>
      <c r="G24" s="13">
        <v>3499.85</v>
      </c>
      <c r="H24" s="13"/>
      <c r="I24" s="106">
        <v>512697.84</v>
      </c>
      <c r="J24" s="13"/>
      <c r="K24" s="106">
        <v>501177</v>
      </c>
      <c r="L24" s="106">
        <v>432959.21</v>
      </c>
      <c r="M24" s="106"/>
      <c r="N24" s="13">
        <f t="shared" si="9"/>
        <v>1450333.9</v>
      </c>
      <c r="O24" s="13">
        <f t="shared" si="7"/>
        <v>4761899.14</v>
      </c>
      <c r="P24" s="13"/>
      <c r="Q24" s="13">
        <f t="shared" si="8"/>
        <v>4761899.14</v>
      </c>
      <c r="R24" s="16">
        <f>Q24*S21</f>
        <v>24285685.61</v>
      </c>
      <c r="S24" s="136"/>
      <c r="T24" s="131"/>
      <c r="U24" s="40"/>
      <c r="V24" s="40"/>
      <c r="W24" s="40"/>
      <c r="X24" s="40"/>
      <c r="Y24" s="40"/>
      <c r="Z24" s="40"/>
      <c r="AA24" s="40"/>
    </row>
    <row r="25" spans="1:27" s="39" customFormat="1" ht="15.75" customHeight="1">
      <c r="A25" s="41" t="s">
        <v>33</v>
      </c>
      <c r="B25" s="79" t="s">
        <v>34</v>
      </c>
      <c r="C25" s="20">
        <v>8</v>
      </c>
      <c r="D25" s="13">
        <v>33380</v>
      </c>
      <c r="E25" s="13">
        <v>3338</v>
      </c>
      <c r="F25" s="77">
        <f t="shared" si="6"/>
        <v>36718</v>
      </c>
      <c r="G25" s="13"/>
      <c r="H25" s="13"/>
      <c r="I25" s="106">
        <v>7731.02</v>
      </c>
      <c r="J25" s="13">
        <f>F25*0.1</f>
        <v>3671.8</v>
      </c>
      <c r="K25" s="106"/>
      <c r="L25" s="106"/>
      <c r="M25" s="106"/>
      <c r="N25" s="13">
        <f t="shared" si="9"/>
        <v>11402.82</v>
      </c>
      <c r="O25" s="13">
        <f t="shared" si="7"/>
        <v>48120.82</v>
      </c>
      <c r="P25" s="13"/>
      <c r="Q25" s="13">
        <f t="shared" si="8"/>
        <v>48120.82</v>
      </c>
      <c r="R25" s="13">
        <f>Q25*S21</f>
        <v>245416.18</v>
      </c>
      <c r="S25" s="136"/>
      <c r="T25" s="131"/>
      <c r="U25" s="40"/>
      <c r="V25" s="40"/>
      <c r="W25" s="40"/>
      <c r="X25" s="40"/>
      <c r="Y25" s="40"/>
      <c r="Z25" s="40"/>
      <c r="AA25" s="40"/>
    </row>
    <row r="26" spans="1:27" s="39" customFormat="1" ht="13.5" customHeight="1">
      <c r="A26" s="41" t="s">
        <v>49</v>
      </c>
      <c r="B26" s="79" t="s">
        <v>28</v>
      </c>
      <c r="C26" s="20">
        <v>16</v>
      </c>
      <c r="D26" s="77">
        <v>69963.5</v>
      </c>
      <c r="E26" s="77"/>
      <c r="F26" s="77">
        <f t="shared" si="6"/>
        <v>69963.5</v>
      </c>
      <c r="G26" s="77"/>
      <c r="H26" s="77"/>
      <c r="I26" s="106">
        <v>14840.25</v>
      </c>
      <c r="J26" s="13">
        <f>F26*0.25</f>
        <v>17490.88</v>
      </c>
      <c r="K26" s="106"/>
      <c r="L26" s="106"/>
      <c r="M26" s="106"/>
      <c r="N26" s="13">
        <f t="shared" si="9"/>
        <v>32331.13</v>
      </c>
      <c r="O26" s="13">
        <f t="shared" si="7"/>
        <v>102294.63</v>
      </c>
      <c r="P26" s="13"/>
      <c r="Q26" s="13">
        <f t="shared" si="8"/>
        <v>102294.63</v>
      </c>
      <c r="R26" s="13">
        <f>Q26*S21</f>
        <v>521702.61</v>
      </c>
      <c r="S26" s="136"/>
      <c r="T26" s="134"/>
      <c r="U26" s="40"/>
      <c r="V26" s="40"/>
      <c r="W26" s="40"/>
      <c r="X26" s="40"/>
      <c r="Y26" s="40"/>
      <c r="Z26" s="40"/>
      <c r="AA26" s="40"/>
    </row>
    <row r="27" spans="1:27" s="39" customFormat="1" ht="12.75" customHeight="1">
      <c r="A27" s="41" t="s">
        <v>29</v>
      </c>
      <c r="B27" s="79" t="s">
        <v>24</v>
      </c>
      <c r="C27" s="20">
        <v>161</v>
      </c>
      <c r="D27" s="77">
        <v>561995.9</v>
      </c>
      <c r="E27" s="77"/>
      <c r="F27" s="77">
        <f t="shared" si="6"/>
        <v>561995.9</v>
      </c>
      <c r="G27" s="77">
        <v>2829.4</v>
      </c>
      <c r="H27" s="77">
        <v>86176.35</v>
      </c>
      <c r="I27" s="106"/>
      <c r="J27" s="13"/>
      <c r="K27" s="106">
        <v>5776.85</v>
      </c>
      <c r="L27" s="106">
        <v>7149.31</v>
      </c>
      <c r="M27" s="106">
        <v>612.16</v>
      </c>
      <c r="N27" s="13">
        <f t="shared" si="9"/>
        <v>102544.07</v>
      </c>
      <c r="O27" s="13">
        <f t="shared" si="7"/>
        <v>664539.97</v>
      </c>
      <c r="P27" s="13">
        <v>155893.62</v>
      </c>
      <c r="Q27" s="13">
        <f t="shared" si="8"/>
        <v>820433.59</v>
      </c>
      <c r="R27" s="13">
        <f>Q27*S21</f>
        <v>4184211.31</v>
      </c>
      <c r="S27" s="134"/>
      <c r="T27" s="134"/>
      <c r="U27" s="40"/>
      <c r="V27" s="40"/>
      <c r="W27" s="40"/>
      <c r="X27" s="40"/>
      <c r="Y27" s="40"/>
      <c r="Z27" s="40"/>
      <c r="AA27" s="40"/>
    </row>
    <row r="28" spans="1:27" s="80" customFormat="1" ht="14.25" customHeight="1">
      <c r="A28" s="41" t="s">
        <v>46</v>
      </c>
      <c r="B28" s="79" t="s">
        <v>30</v>
      </c>
      <c r="C28" s="20">
        <v>266.85</v>
      </c>
      <c r="D28" s="13">
        <v>586269.45</v>
      </c>
      <c r="E28" s="13"/>
      <c r="F28" s="77">
        <f t="shared" si="6"/>
        <v>586269.45</v>
      </c>
      <c r="G28" s="13"/>
      <c r="H28" s="13"/>
      <c r="I28" s="106"/>
      <c r="J28" s="13">
        <v>906.5</v>
      </c>
      <c r="K28" s="13"/>
      <c r="L28" s="13"/>
      <c r="M28" s="13">
        <v>48752.52</v>
      </c>
      <c r="N28" s="13">
        <f t="shared" si="9"/>
        <v>49659.02</v>
      </c>
      <c r="O28" s="13">
        <f t="shared" si="7"/>
        <v>635928.47</v>
      </c>
      <c r="P28" s="13">
        <v>738865.95</v>
      </c>
      <c r="Q28" s="13">
        <f t="shared" si="8"/>
        <v>1374794.42</v>
      </c>
      <c r="R28" s="13">
        <f>Q28*S21</f>
        <v>7011451.54</v>
      </c>
      <c r="S28" s="134"/>
      <c r="T28" s="131"/>
      <c r="U28" s="40"/>
      <c r="V28" s="40"/>
      <c r="W28" s="40"/>
      <c r="X28" s="40"/>
      <c r="Y28" s="40"/>
      <c r="Z28" s="40"/>
      <c r="AA28" s="40"/>
    </row>
    <row r="29" spans="1:27" s="44" customFormat="1" ht="12.75" customHeight="1">
      <c r="A29" s="77"/>
      <c r="B29" s="43" t="s">
        <v>8</v>
      </c>
      <c r="C29" s="19">
        <f aca="true" t="shared" si="10" ref="C29:Q29">C28+C27+C26+C25+C24+C22+C21+C23</f>
        <v>881.75</v>
      </c>
      <c r="D29" s="19">
        <f t="shared" si="10"/>
        <v>4304422.95</v>
      </c>
      <c r="E29" s="19">
        <f t="shared" si="10"/>
        <v>337181.64</v>
      </c>
      <c r="F29" s="19">
        <f t="shared" si="10"/>
        <v>4641604.59</v>
      </c>
      <c r="G29" s="19">
        <f t="shared" si="10"/>
        <v>13884.3</v>
      </c>
      <c r="H29" s="19">
        <f t="shared" si="10"/>
        <v>106600.03</v>
      </c>
      <c r="I29" s="19">
        <f t="shared" si="10"/>
        <v>555184.75</v>
      </c>
      <c r="J29" s="19">
        <f t="shared" si="10"/>
        <v>23443.93</v>
      </c>
      <c r="K29" s="19">
        <f t="shared" si="10"/>
        <v>523336.16</v>
      </c>
      <c r="L29" s="19">
        <f t="shared" si="10"/>
        <v>452896.6</v>
      </c>
      <c r="M29" s="19">
        <f t="shared" si="10"/>
        <v>49364.68</v>
      </c>
      <c r="N29" s="19">
        <f t="shared" si="10"/>
        <v>1724710.45</v>
      </c>
      <c r="O29" s="19">
        <f t="shared" si="10"/>
        <v>6366315.04</v>
      </c>
      <c r="P29" s="19">
        <f t="shared" si="10"/>
        <v>894759.57</v>
      </c>
      <c r="Q29" s="19">
        <f t="shared" si="10"/>
        <v>7261074.61</v>
      </c>
      <c r="R29" s="19">
        <v>37031480.51</v>
      </c>
      <c r="S29" s="134"/>
      <c r="T29" s="134"/>
      <c r="U29" s="40"/>
      <c r="V29" s="40"/>
      <c r="W29" s="40"/>
      <c r="X29" s="40"/>
      <c r="Y29" s="33"/>
      <c r="Z29" s="40"/>
      <c r="AA29" s="40"/>
    </row>
    <row r="30" spans="1:27" s="44" customFormat="1" ht="12" customHeight="1">
      <c r="A30" s="26"/>
      <c r="B30" s="45" t="s">
        <v>12</v>
      </c>
      <c r="C30" s="42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3"/>
      <c r="O30" s="13"/>
      <c r="P30" s="13"/>
      <c r="Q30" s="13"/>
      <c r="R30" s="13">
        <v>20000</v>
      </c>
      <c r="S30" s="137"/>
      <c r="T30" s="138"/>
      <c r="U30" s="46"/>
      <c r="V30" s="46"/>
      <c r="W30" s="46"/>
      <c r="X30" s="46"/>
      <c r="Y30" s="46"/>
      <c r="Z30" s="46"/>
      <c r="AA30" s="46"/>
    </row>
    <row r="31" spans="1:27" s="44" customFormat="1" ht="35.25" customHeight="1">
      <c r="A31" s="26"/>
      <c r="B31" s="6" t="s">
        <v>55</v>
      </c>
      <c r="C31" s="109"/>
      <c r="D31" s="13"/>
      <c r="E31" s="110"/>
      <c r="F31" s="110"/>
      <c r="G31" s="110"/>
      <c r="H31" s="110"/>
      <c r="I31" s="110"/>
      <c r="J31" s="110"/>
      <c r="K31" s="110"/>
      <c r="L31" s="110"/>
      <c r="M31" s="110"/>
      <c r="N31" s="13"/>
      <c r="O31" s="111"/>
      <c r="P31" s="111"/>
      <c r="Q31" s="111"/>
      <c r="R31" s="13">
        <v>3526599</v>
      </c>
      <c r="S31" s="137"/>
      <c r="T31" s="138"/>
      <c r="U31" s="46"/>
      <c r="V31" s="46"/>
      <c r="W31" s="46"/>
      <c r="X31" s="46"/>
      <c r="Y31" s="46"/>
      <c r="Z31" s="46"/>
      <c r="AA31" s="46"/>
    </row>
    <row r="32" spans="1:27" s="44" customFormat="1" ht="14.25" customHeight="1">
      <c r="A32" s="26"/>
      <c r="B32" s="45" t="s">
        <v>11</v>
      </c>
      <c r="C32" s="4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10"/>
      <c r="Q32" s="110">
        <v>134925.39</v>
      </c>
      <c r="R32" s="110">
        <v>671920.49</v>
      </c>
      <c r="S32" s="137"/>
      <c r="T32" s="138"/>
      <c r="U32" s="46"/>
      <c r="V32" s="46"/>
      <c r="W32" s="46"/>
      <c r="X32" s="46"/>
      <c r="Y32" s="46"/>
      <c r="Z32" s="46"/>
      <c r="AA32" s="46"/>
    </row>
    <row r="33" spans="1:27" s="44" customFormat="1" ht="13.5" customHeight="1" hidden="1">
      <c r="A33" s="26"/>
      <c r="B33" s="17" t="s">
        <v>18</v>
      </c>
      <c r="C33" s="112"/>
      <c r="D33" s="113"/>
      <c r="E33" s="93"/>
      <c r="F33" s="93"/>
      <c r="G33" s="93"/>
      <c r="H33" s="93"/>
      <c r="I33" s="95"/>
      <c r="J33" s="93"/>
      <c r="K33" s="95"/>
      <c r="L33" s="95"/>
      <c r="M33" s="95"/>
      <c r="N33" s="13"/>
      <c r="O33" s="111"/>
      <c r="P33" s="114"/>
      <c r="Q33" s="114"/>
      <c r="R33" s="115"/>
      <c r="S33" s="137"/>
      <c r="T33" s="138"/>
      <c r="U33" s="46"/>
      <c r="V33" s="46"/>
      <c r="W33" s="46"/>
      <c r="X33" s="46"/>
      <c r="Y33" s="46"/>
      <c r="Z33" s="46"/>
      <c r="AA33" s="46"/>
    </row>
    <row r="34" spans="1:27" s="44" customFormat="1" ht="11.25" customHeight="1" hidden="1">
      <c r="A34" s="26"/>
      <c r="B34" s="47" t="s">
        <v>9</v>
      </c>
      <c r="C34" s="109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13"/>
      <c r="O34" s="111"/>
      <c r="P34" s="114"/>
      <c r="Q34" s="114"/>
      <c r="R34" s="116"/>
      <c r="S34" s="137"/>
      <c r="T34" s="139"/>
      <c r="U34" s="46"/>
      <c r="V34" s="46"/>
      <c r="W34" s="46"/>
      <c r="X34" s="46"/>
      <c r="Y34" s="46"/>
      <c r="Z34" s="46"/>
      <c r="AA34" s="46"/>
    </row>
    <row r="35" spans="1:27" s="44" customFormat="1" ht="13.5" customHeight="1">
      <c r="A35" s="26"/>
      <c r="B35" s="29" t="s">
        <v>22</v>
      </c>
      <c r="C35" s="91">
        <f aca="true" t="shared" si="11" ref="C35:P35">C29</f>
        <v>881.75</v>
      </c>
      <c r="D35" s="81">
        <f t="shared" si="11"/>
        <v>4304422.95</v>
      </c>
      <c r="E35" s="81">
        <f t="shared" si="11"/>
        <v>337181.64</v>
      </c>
      <c r="F35" s="81">
        <f t="shared" si="11"/>
        <v>4641604.59</v>
      </c>
      <c r="G35" s="81">
        <f t="shared" si="11"/>
        <v>13884.3</v>
      </c>
      <c r="H35" s="81">
        <f t="shared" si="11"/>
        <v>106600.03</v>
      </c>
      <c r="I35" s="81">
        <f t="shared" si="11"/>
        <v>555184.75</v>
      </c>
      <c r="J35" s="81">
        <f t="shared" si="11"/>
        <v>23443.93</v>
      </c>
      <c r="K35" s="81">
        <f t="shared" si="11"/>
        <v>523336.16</v>
      </c>
      <c r="L35" s="81">
        <f t="shared" si="11"/>
        <v>452896.6</v>
      </c>
      <c r="M35" s="81">
        <f t="shared" si="11"/>
        <v>49364.68</v>
      </c>
      <c r="N35" s="81">
        <f t="shared" si="11"/>
        <v>1724710.45</v>
      </c>
      <c r="O35" s="117">
        <f t="shared" si="11"/>
        <v>6366315.04</v>
      </c>
      <c r="P35" s="117">
        <f t="shared" si="11"/>
        <v>894759.57</v>
      </c>
      <c r="Q35" s="118">
        <f>Q29+Q32</f>
        <v>7396000</v>
      </c>
      <c r="R35" s="116">
        <f>R29+R30+R31+R32+R33</f>
        <v>41250000</v>
      </c>
      <c r="S35" s="139"/>
      <c r="T35" s="139"/>
      <c r="U35" s="46"/>
      <c r="V35" s="46"/>
      <c r="W35" s="46"/>
      <c r="X35" s="46"/>
      <c r="Y35" s="46"/>
      <c r="Z35" s="46"/>
      <c r="AA35" s="46"/>
    </row>
    <row r="36" spans="1:27" s="44" customFormat="1" ht="15" customHeight="1">
      <c r="A36" s="48"/>
      <c r="B36" s="43" t="s">
        <v>13</v>
      </c>
      <c r="C36" s="91">
        <f aca="true" t="shared" si="12" ref="C36:N36">C15+C29</f>
        <v>2741.35</v>
      </c>
      <c r="D36" s="81">
        <f t="shared" si="12"/>
        <v>12160922.25</v>
      </c>
      <c r="E36" s="81">
        <f t="shared" si="12"/>
        <v>830516</v>
      </c>
      <c r="F36" s="81">
        <f t="shared" si="12"/>
        <v>12991438.25</v>
      </c>
      <c r="G36" s="81">
        <f t="shared" si="12"/>
        <v>85842.07</v>
      </c>
      <c r="H36" s="81">
        <f t="shared" si="12"/>
        <v>111686.61</v>
      </c>
      <c r="I36" s="81">
        <f t="shared" si="12"/>
        <v>1808902.31</v>
      </c>
      <c r="J36" s="81">
        <f t="shared" si="12"/>
        <v>161421.36</v>
      </c>
      <c r="K36" s="81">
        <f t="shared" si="12"/>
        <v>1326134.42</v>
      </c>
      <c r="L36" s="81">
        <f t="shared" si="12"/>
        <v>1111380.37</v>
      </c>
      <c r="M36" s="81">
        <f t="shared" si="12"/>
        <v>211418.64</v>
      </c>
      <c r="N36" s="81">
        <f t="shared" si="12"/>
        <v>4816785.78</v>
      </c>
      <c r="O36" s="81">
        <f>O35+O19</f>
        <v>17808224.03</v>
      </c>
      <c r="P36" s="81">
        <f>P35+P19</f>
        <v>3093050.58</v>
      </c>
      <c r="Q36" s="81">
        <f>Q35+Q19</f>
        <v>21036200</v>
      </c>
      <c r="R36" s="82">
        <f>R35+R19</f>
        <v>210631300</v>
      </c>
      <c r="S36" s="139"/>
      <c r="T36" s="138"/>
      <c r="U36" s="46"/>
      <c r="V36" s="46"/>
      <c r="W36" s="46"/>
      <c r="X36" s="46"/>
      <c r="Y36" s="46"/>
      <c r="Z36" s="46"/>
      <c r="AA36" s="46"/>
    </row>
    <row r="37" spans="1:27" s="51" customFormat="1" ht="24.75" customHeight="1">
      <c r="A37" s="49"/>
      <c r="B37" s="160" t="s">
        <v>41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40"/>
      <c r="T37" s="141"/>
      <c r="U37" s="50"/>
      <c r="V37" s="11"/>
      <c r="W37" s="157"/>
      <c r="X37" s="157"/>
      <c r="Y37" s="50"/>
      <c r="Z37" s="50"/>
      <c r="AA37" s="50"/>
    </row>
    <row r="38" spans="1:27" s="51" customFormat="1" ht="24.75" customHeight="1">
      <c r="A38" s="49"/>
      <c r="B38" s="143" t="s">
        <v>42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0"/>
      <c r="T38" s="141"/>
      <c r="U38" s="50"/>
      <c r="V38" s="11"/>
      <c r="W38" s="50"/>
      <c r="X38" s="50"/>
      <c r="Y38" s="50"/>
      <c r="Z38" s="50"/>
      <c r="AA38" s="50"/>
    </row>
    <row r="39" spans="1:27" ht="21.75" customHeight="1">
      <c r="A39" s="52"/>
      <c r="B39" s="144" t="s">
        <v>37</v>
      </c>
      <c r="C39" s="144"/>
      <c r="D39" s="144"/>
      <c r="E39" s="144"/>
      <c r="F39" s="144"/>
      <c r="G39" s="144"/>
      <c r="H39" s="144"/>
      <c r="I39" s="144"/>
      <c r="J39" s="144"/>
      <c r="K39" s="119"/>
      <c r="L39" s="120"/>
      <c r="M39" s="121"/>
      <c r="N39" s="10"/>
      <c r="O39" s="10"/>
      <c r="P39" s="10"/>
      <c r="Q39" s="10"/>
      <c r="R39" s="10"/>
      <c r="S39" s="31"/>
      <c r="T39" s="31"/>
      <c r="U39" s="11"/>
      <c r="V39" s="11"/>
      <c r="W39" s="11"/>
      <c r="X39" s="11"/>
      <c r="Y39" s="11"/>
      <c r="Z39" s="11"/>
      <c r="AA39" s="11"/>
    </row>
    <row r="40" spans="1:27" ht="15.75">
      <c r="A40" s="52"/>
      <c r="B40" s="14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31"/>
      <c r="T40" s="31"/>
      <c r="U40" s="11"/>
      <c r="V40" s="11"/>
      <c r="W40" s="11"/>
      <c r="X40" s="11"/>
      <c r="Y40" s="11"/>
      <c r="Z40" s="11"/>
      <c r="AA40" s="11"/>
    </row>
    <row r="41" spans="1:27" ht="15.75">
      <c r="A41" s="52"/>
      <c r="B41" s="55"/>
      <c r="C41" s="56"/>
      <c r="D41" s="10"/>
      <c r="E41" s="10"/>
      <c r="F41" s="10"/>
      <c r="G41" s="54"/>
      <c r="H41" s="10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142"/>
      <c r="T41" s="31"/>
      <c r="U41" s="11"/>
      <c r="V41" s="11"/>
      <c r="W41" s="11"/>
      <c r="X41" s="11"/>
      <c r="Y41" s="11"/>
      <c r="Z41" s="11"/>
      <c r="AA41" s="11"/>
    </row>
    <row r="42" spans="1:27" ht="15.75">
      <c r="A42" s="52"/>
      <c r="B42" s="55"/>
      <c r="C42" s="53"/>
      <c r="D42" s="10"/>
      <c r="E42" s="10"/>
      <c r="F42" s="10"/>
      <c r="G42" s="10"/>
      <c r="H42" s="10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142"/>
      <c r="T42" s="31"/>
      <c r="U42" s="11"/>
      <c r="V42" s="11"/>
      <c r="W42" s="11"/>
      <c r="X42" s="11"/>
      <c r="Y42" s="11"/>
      <c r="Z42" s="11"/>
      <c r="AA42" s="11"/>
    </row>
    <row r="43" spans="1:27" ht="15.75">
      <c r="A43" s="52"/>
      <c r="B43" s="14"/>
      <c r="C43" s="5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31"/>
      <c r="T43" s="31"/>
      <c r="U43" s="11"/>
      <c r="V43" s="11"/>
      <c r="W43" s="11"/>
      <c r="X43" s="11"/>
      <c r="Y43" s="11"/>
      <c r="Z43" s="11"/>
      <c r="AA43" s="11"/>
    </row>
    <row r="44" spans="2:13" ht="15.75">
      <c r="B44" s="57"/>
      <c r="D44" s="58"/>
      <c r="E44" s="58"/>
      <c r="F44" s="58"/>
      <c r="G44" s="59"/>
      <c r="J44" s="5"/>
      <c r="K44" s="1"/>
      <c r="L44" s="1"/>
      <c r="M44" s="3"/>
    </row>
    <row r="45" spans="6:13" ht="15.75">
      <c r="F45" s="5"/>
      <c r="J45" s="5"/>
      <c r="K45" s="1"/>
      <c r="L45" s="1"/>
      <c r="M45" s="3"/>
    </row>
    <row r="46" spans="6:13" ht="15.75">
      <c r="F46" s="5"/>
      <c r="J46" s="5"/>
      <c r="K46" s="1"/>
      <c r="L46" s="1"/>
      <c r="M46" s="3"/>
    </row>
    <row r="47" spans="6:13" ht="15.75">
      <c r="F47" s="5"/>
      <c r="J47" s="5"/>
      <c r="K47" s="1"/>
      <c r="L47" s="1"/>
      <c r="M47" s="3"/>
    </row>
    <row r="48" spans="6:13" ht="15.75">
      <c r="F48" s="5"/>
      <c r="J48" s="5"/>
      <c r="K48" s="1"/>
      <c r="L48" s="1"/>
      <c r="M48" s="3"/>
    </row>
    <row r="49" spans="6:13" ht="15.75">
      <c r="F49" s="5"/>
      <c r="J49" s="5"/>
      <c r="K49" s="1"/>
      <c r="L49" s="1"/>
      <c r="M49" s="3"/>
    </row>
    <row r="50" spans="6:13" ht="15.75">
      <c r="F50" s="5"/>
      <c r="J50" s="5"/>
      <c r="K50" s="1"/>
      <c r="L50" s="1"/>
      <c r="M50" s="3"/>
    </row>
    <row r="51" spans="6:13" ht="15.75">
      <c r="F51" s="5"/>
      <c r="J51" s="5"/>
      <c r="K51" s="1"/>
      <c r="L51" s="1"/>
      <c r="M51" s="3"/>
    </row>
    <row r="52" spans="6:13" ht="15.75">
      <c r="F52" s="5"/>
      <c r="J52" s="5"/>
      <c r="K52" s="1"/>
      <c r="L52" s="1"/>
      <c r="M52" s="3"/>
    </row>
    <row r="53" spans="6:13" ht="15.75">
      <c r="F53" s="5"/>
      <c r="J53" s="5"/>
      <c r="K53" s="1"/>
      <c r="L53" s="1"/>
      <c r="M53" s="3"/>
    </row>
    <row r="54" spans="6:13" ht="15.75">
      <c r="F54" s="5"/>
      <c r="J54" s="5"/>
      <c r="K54" s="1"/>
      <c r="L54" s="1"/>
      <c r="M54" s="3"/>
    </row>
    <row r="55" spans="6:13" ht="15.75">
      <c r="F55" s="5"/>
      <c r="J55" s="5"/>
      <c r="K55" s="1"/>
      <c r="L55" s="1"/>
      <c r="M55" s="3"/>
    </row>
    <row r="56" spans="6:13" ht="15.75">
      <c r="F56" s="5"/>
      <c r="J56" s="5"/>
      <c r="K56" s="1"/>
      <c r="L56" s="1"/>
      <c r="M56" s="3"/>
    </row>
    <row r="57" spans="6:13" ht="15.75">
      <c r="F57" s="5"/>
      <c r="J57" s="5"/>
      <c r="K57" s="1"/>
      <c r="L57" s="1"/>
      <c r="M57" s="3"/>
    </row>
    <row r="58" spans="6:13" ht="15.75">
      <c r="F58" s="5"/>
      <c r="J58" s="5"/>
      <c r="K58" s="1"/>
      <c r="L58" s="1"/>
      <c r="M58" s="3"/>
    </row>
    <row r="59" spans="6:13" ht="15.75">
      <c r="F59" s="5"/>
      <c r="J59" s="5"/>
      <c r="K59" s="1"/>
      <c r="L59" s="1"/>
      <c r="M59" s="3"/>
    </row>
    <row r="60" spans="6:13" ht="15.75">
      <c r="F60" s="5"/>
      <c r="J60" s="5"/>
      <c r="K60" s="1"/>
      <c r="L60" s="1"/>
      <c r="M60" s="3"/>
    </row>
    <row r="61" spans="6:13" ht="15.75">
      <c r="F61" s="5"/>
      <c r="J61" s="5"/>
      <c r="K61" s="1"/>
      <c r="L61" s="1"/>
      <c r="M61" s="3"/>
    </row>
    <row r="62" spans="6:13" ht="15.75">
      <c r="F62" s="5"/>
      <c r="J62" s="5"/>
      <c r="K62" s="1"/>
      <c r="L62" s="1"/>
      <c r="M62" s="3"/>
    </row>
    <row r="63" spans="6:13" ht="15.75">
      <c r="F63" s="5"/>
      <c r="J63" s="5"/>
      <c r="K63" s="1"/>
      <c r="L63" s="1"/>
      <c r="M63" s="3"/>
    </row>
    <row r="64" spans="6:13" ht="15.75">
      <c r="F64" s="5"/>
      <c r="J64" s="5"/>
      <c r="K64" s="1"/>
      <c r="L64" s="1"/>
      <c r="M64" s="3"/>
    </row>
    <row r="65" spans="6:13" ht="15.75">
      <c r="F65" s="5"/>
      <c r="J65" s="5"/>
      <c r="K65" s="1"/>
      <c r="L65" s="1"/>
      <c r="M65" s="3"/>
    </row>
    <row r="66" spans="6:13" ht="15.75">
      <c r="F66" s="5"/>
      <c r="J66" s="5"/>
      <c r="K66" s="1"/>
      <c r="L66" s="1"/>
      <c r="M66" s="3"/>
    </row>
    <row r="67" spans="6:13" ht="15.75">
      <c r="F67" s="5"/>
      <c r="J67" s="5"/>
      <c r="K67" s="1"/>
      <c r="L67" s="1"/>
      <c r="M67" s="3"/>
    </row>
    <row r="68" spans="6:13" ht="15.75">
      <c r="F68" s="5"/>
      <c r="J68" s="5"/>
      <c r="K68" s="1"/>
      <c r="L68" s="1"/>
      <c r="M68" s="3"/>
    </row>
    <row r="69" spans="6:13" ht="15.75">
      <c r="F69" s="5"/>
      <c r="J69" s="5"/>
      <c r="K69" s="1"/>
      <c r="L69" s="1"/>
      <c r="M69" s="3"/>
    </row>
    <row r="70" spans="6:13" ht="15.75">
      <c r="F70" s="5"/>
      <c r="J70" s="5"/>
      <c r="K70" s="1"/>
      <c r="L70" s="1"/>
      <c r="M70" s="3"/>
    </row>
    <row r="71" spans="6:13" ht="15.75">
      <c r="F71" s="5"/>
      <c r="J71" s="5"/>
      <c r="K71" s="1"/>
      <c r="L71" s="1"/>
      <c r="M71" s="3"/>
    </row>
    <row r="72" spans="6:13" ht="15.75">
      <c r="F72" s="5"/>
      <c r="J72" s="5"/>
      <c r="K72" s="1"/>
      <c r="L72" s="1"/>
      <c r="M72" s="3"/>
    </row>
    <row r="73" spans="6:13" ht="15.75">
      <c r="F73" s="5"/>
      <c r="J73" s="5"/>
      <c r="K73" s="1"/>
      <c r="L73" s="1"/>
      <c r="M73" s="3"/>
    </row>
    <row r="74" spans="6:13" ht="15.75">
      <c r="F74" s="5"/>
      <c r="J74" s="5"/>
      <c r="K74" s="1"/>
      <c r="L74" s="1"/>
      <c r="M74" s="3"/>
    </row>
    <row r="75" spans="6:13" ht="15.75">
      <c r="F75" s="5"/>
      <c r="J75" s="5"/>
      <c r="K75" s="1"/>
      <c r="L75" s="1"/>
      <c r="M75" s="3"/>
    </row>
    <row r="76" spans="6:13" ht="15.75">
      <c r="F76" s="5"/>
      <c r="J76" s="5"/>
      <c r="K76" s="1"/>
      <c r="L76" s="1"/>
      <c r="M76" s="3"/>
    </row>
    <row r="77" spans="6:13" ht="15.75">
      <c r="F77" s="5"/>
      <c r="J77" s="5"/>
      <c r="K77" s="1"/>
      <c r="L77" s="1"/>
      <c r="M77" s="3"/>
    </row>
    <row r="78" spans="6:13" ht="15.75">
      <c r="F78" s="5"/>
      <c r="J78" s="5"/>
      <c r="K78" s="1"/>
      <c r="L78" s="1"/>
      <c r="M78" s="3"/>
    </row>
    <row r="79" spans="6:13" ht="15.75">
      <c r="F79" s="5"/>
      <c r="J79" s="5"/>
      <c r="K79" s="1"/>
      <c r="L79" s="1"/>
      <c r="M79" s="3"/>
    </row>
    <row r="80" spans="6:13" ht="15.75">
      <c r="F80" s="5"/>
      <c r="J80" s="5"/>
      <c r="K80" s="1"/>
      <c r="L80" s="1"/>
      <c r="M80" s="3"/>
    </row>
    <row r="81" spans="6:13" ht="15.75">
      <c r="F81" s="5"/>
      <c r="J81" s="5"/>
      <c r="K81" s="1"/>
      <c r="L81" s="1"/>
      <c r="M81" s="3"/>
    </row>
    <row r="82" spans="6:13" ht="15.75">
      <c r="F82" s="5"/>
      <c r="J82" s="5"/>
      <c r="K82" s="1"/>
      <c r="L82" s="1"/>
      <c r="M82" s="3"/>
    </row>
    <row r="83" spans="6:13" ht="15.75">
      <c r="F83" s="5"/>
      <c r="J83" s="5"/>
      <c r="K83" s="1"/>
      <c r="L83" s="1"/>
      <c r="M83" s="3"/>
    </row>
    <row r="84" spans="6:13" ht="15.75">
      <c r="F84" s="5"/>
      <c r="J84" s="5"/>
      <c r="K84" s="1"/>
      <c r="L84" s="1"/>
      <c r="M84" s="3"/>
    </row>
    <row r="85" spans="6:13" ht="15.75">
      <c r="F85" s="5"/>
      <c r="J85" s="5"/>
      <c r="K85" s="1"/>
      <c r="L85" s="1"/>
      <c r="M85" s="3"/>
    </row>
    <row r="86" spans="6:13" ht="15.75">
      <c r="F86" s="5"/>
      <c r="J86" s="5"/>
      <c r="K86" s="1"/>
      <c r="L86" s="1"/>
      <c r="M86" s="3"/>
    </row>
    <row r="87" spans="6:13" ht="15.75">
      <c r="F87" s="5"/>
      <c r="J87" s="5"/>
      <c r="K87" s="1"/>
      <c r="L87" s="1"/>
      <c r="M87" s="3"/>
    </row>
    <row r="88" spans="6:13" ht="15.75">
      <c r="F88" s="5"/>
      <c r="J88" s="5"/>
      <c r="K88" s="1"/>
      <c r="L88" s="1"/>
      <c r="M88" s="3"/>
    </row>
    <row r="89" spans="6:13" ht="15.75">
      <c r="F89" s="5"/>
      <c r="J89" s="5"/>
      <c r="K89" s="1"/>
      <c r="L89" s="1"/>
      <c r="M89" s="3"/>
    </row>
    <row r="90" spans="6:13" ht="15.75">
      <c r="F90" s="5"/>
      <c r="J90" s="5"/>
      <c r="K90" s="1"/>
      <c r="L90" s="1"/>
      <c r="M90" s="3"/>
    </row>
    <row r="91" spans="6:13" ht="15.75">
      <c r="F91" s="5"/>
      <c r="J91" s="5"/>
      <c r="K91" s="1"/>
      <c r="L91" s="1"/>
      <c r="M91" s="3"/>
    </row>
    <row r="92" spans="6:13" ht="15.75">
      <c r="F92" s="5"/>
      <c r="J92" s="5"/>
      <c r="K92" s="1"/>
      <c r="L92" s="1"/>
      <c r="M92" s="3"/>
    </row>
    <row r="93" spans="6:13" ht="15.75">
      <c r="F93" s="5"/>
      <c r="J93" s="5"/>
      <c r="K93" s="1"/>
      <c r="L93" s="1"/>
      <c r="M93" s="3"/>
    </row>
    <row r="94" spans="6:13" ht="15.75">
      <c r="F94" s="5"/>
      <c r="J94" s="5"/>
      <c r="K94" s="1"/>
      <c r="L94" s="1"/>
      <c r="M94" s="3"/>
    </row>
    <row r="95" spans="6:13" ht="15.75">
      <c r="F95" s="5"/>
      <c r="J95" s="5"/>
      <c r="K95" s="1"/>
      <c r="L95" s="1"/>
      <c r="M95" s="3"/>
    </row>
    <row r="96" spans="6:13" ht="15.75">
      <c r="F96" s="5"/>
      <c r="J96" s="5"/>
      <c r="K96" s="1"/>
      <c r="L96" s="1"/>
      <c r="M96" s="3"/>
    </row>
    <row r="97" spans="6:13" ht="15.75">
      <c r="F97" s="5"/>
      <c r="J97" s="5"/>
      <c r="K97" s="1"/>
      <c r="L97" s="1"/>
      <c r="M97" s="3"/>
    </row>
    <row r="98" spans="6:13" ht="15.75">
      <c r="F98" s="5"/>
      <c r="J98" s="5"/>
      <c r="K98" s="1"/>
      <c r="L98" s="1"/>
      <c r="M98" s="3"/>
    </row>
    <row r="99" spans="6:13" ht="15.75">
      <c r="F99" s="5"/>
      <c r="J99" s="5"/>
      <c r="K99" s="1"/>
      <c r="L99" s="1"/>
      <c r="M99" s="3"/>
    </row>
  </sheetData>
  <mergeCells count="22">
    <mergeCell ref="A1:O1"/>
    <mergeCell ref="A2:AA2"/>
    <mergeCell ref="A3:O3"/>
    <mergeCell ref="G4:J4"/>
    <mergeCell ref="K4:M4"/>
    <mergeCell ref="N4:N5"/>
    <mergeCell ref="O4:O5"/>
    <mergeCell ref="W37:X37"/>
    <mergeCell ref="R4:R5"/>
    <mergeCell ref="Q4:Q5"/>
    <mergeCell ref="P4:P5"/>
    <mergeCell ref="B37:R37"/>
    <mergeCell ref="B38:R38"/>
    <mergeCell ref="B39:J39"/>
    <mergeCell ref="F4:F5"/>
    <mergeCell ref="A6:O6"/>
    <mergeCell ref="A20:N20"/>
    <mergeCell ref="B4:B5"/>
    <mergeCell ref="D4:D5"/>
    <mergeCell ref="E4:E5"/>
    <mergeCell ref="C4:C5"/>
    <mergeCell ref="A4:A5"/>
  </mergeCells>
  <printOptions/>
  <pageMargins left="0.3937007874015748" right="0" top="0.11811023622047245" bottom="0" header="0.11811023622047245" footer="0"/>
  <pageSetup fitToHeight="50" horizontalDpi="600" verticalDpi="600" orientation="landscape" paperSize="9" scale="80" r:id="rId2"/>
  <headerFooter alignWithMargins="0">
    <oddHeader>&amp;R&amp;"Times New Roman Cyr,обычный\&amp;P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2020-02-04T10:48:56Z</cp:lastPrinted>
  <dcterms:created xsi:type="dcterms:W3CDTF">2002-01-28T05:48:55Z</dcterms:created>
  <dcterms:modified xsi:type="dcterms:W3CDTF">2020-02-12T09:24:16Z</dcterms:modified>
  <cp:category/>
  <cp:version/>
  <cp:contentType/>
  <cp:contentStatus/>
</cp:coreProperties>
</file>