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1340" windowHeight="5925" tabRatio="630" activeTab="0"/>
  </bookViews>
  <sheets>
    <sheet name="Зведення ++" sheetId="1" r:id="rId1"/>
  </sheets>
  <definedNames>
    <definedName name="_xlnm.Print_Titles" localSheetId="0">'Зведення ++'!$4:$5</definedName>
    <definedName name="_xlnm.Print_Area" localSheetId="0">'Зведення ++'!$A$1:$P$41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<sst xmlns="http://schemas.openxmlformats.org/spreadsheetml/2006/main" count="74" uniqueCount="56">
  <si>
    <t>Разом по окладах</t>
  </si>
  <si>
    <t xml:space="preserve">                        ІІ. Спеціальний фонд</t>
  </si>
  <si>
    <t>№ п/п</t>
  </si>
  <si>
    <t>Надбавки</t>
  </si>
  <si>
    <t>Назва структурного підрозділу та посад</t>
  </si>
  <si>
    <t>Кількість штатних посад</t>
  </si>
  <si>
    <t>почесні звання</t>
  </si>
  <si>
    <t>Доплата</t>
  </si>
  <si>
    <t>Фонд зар. плати на місяць</t>
  </si>
  <si>
    <t>Разом</t>
  </si>
  <si>
    <t>Грошова допомога При виході на пенсію ст.24 ЗУ " Про НТД "</t>
  </si>
  <si>
    <t xml:space="preserve">нерозподілені видатки </t>
  </si>
  <si>
    <t xml:space="preserve"> І. Загальний фонд</t>
  </si>
  <si>
    <t>Погодиний фонд</t>
  </si>
  <si>
    <t>Мат.допомога</t>
  </si>
  <si>
    <t>Всього по ДНУ</t>
  </si>
  <si>
    <t>Разом по загальному фонду на рік</t>
  </si>
  <si>
    <t>вислуга років</t>
  </si>
  <si>
    <t>Разом надбавки та доплати  грн.</t>
  </si>
  <si>
    <t>4,2</t>
  </si>
  <si>
    <t>4.6</t>
  </si>
  <si>
    <t>ПВС</t>
  </si>
  <si>
    <t>Разом по спецфонду за рік</t>
  </si>
  <si>
    <t>4.4</t>
  </si>
  <si>
    <t>Спеціалісти</t>
  </si>
  <si>
    <t>4.1</t>
  </si>
  <si>
    <t xml:space="preserve">вченне звання </t>
  </si>
  <si>
    <t>наукова ступінь</t>
  </si>
  <si>
    <t>4,5</t>
  </si>
  <si>
    <t>Бібліотечний персонал</t>
  </si>
  <si>
    <t>4.7</t>
  </si>
  <si>
    <t xml:space="preserve">Робітники </t>
  </si>
  <si>
    <t>індексація</t>
  </si>
  <si>
    <t>скл.та напр.,високі досягнення у праці,за вик.особл.важл.роботи з впр.навч.процес</t>
  </si>
  <si>
    <t>Фонд зар. плати на  рік</t>
  </si>
  <si>
    <t>Проректор (АХР)</t>
  </si>
  <si>
    <t>4,3</t>
  </si>
  <si>
    <t>інші НПП</t>
  </si>
  <si>
    <t>4.5</t>
  </si>
  <si>
    <t>Педагогічні працівники</t>
  </si>
  <si>
    <t>інші (пед.прац.та бібл.)</t>
  </si>
  <si>
    <t>інші</t>
  </si>
  <si>
    <t>виконавець  пров.економіст   Тертична Н.І. тел 0563749853</t>
  </si>
  <si>
    <t>4.3</t>
  </si>
  <si>
    <t>4,6</t>
  </si>
  <si>
    <t>4.8</t>
  </si>
  <si>
    <t>ліміт з 1.01.-30.08.2017 року</t>
  </si>
  <si>
    <t xml:space="preserve">                       ДНІПРОВСЬКИЙ НАЦІОНАЛЬНИЙ УНІВЕРСИТЕТ імені ОЛЕСЯ ГОНЧАРА</t>
  </si>
  <si>
    <t xml:space="preserve">        Зведений штатний розпис з 1.01.2018-31.12.2018 р.</t>
  </si>
  <si>
    <t>доплата до 3723 (грн.)</t>
  </si>
  <si>
    <t>Допомога на оздоровлення та  щорічна винагорода пед.працівників ст.57 ЗУ "Про освіту"</t>
  </si>
  <si>
    <t>АУП  за умовами оплати праці віднесені до НПП (ректор,проректора)</t>
  </si>
  <si>
    <t>АУП  за умовами оплати праці віднесені до НПП (декани)</t>
  </si>
  <si>
    <t xml:space="preserve"> Ректор                                                                                                                             М.В.Поляков</t>
  </si>
  <si>
    <t>Головний бухгалтер                                                                                                                  C.О.Руссу</t>
  </si>
  <si>
    <t xml:space="preserve">                                                                                           МІНІСТЕРСТВО ОСВІТИ І НАУКИ  УКРАЇНИ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</si>
</sst>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"/>
    <numFmt numFmtId="174" formatCode="000.00"/>
    <numFmt numFmtId="175" formatCode="#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#,##0.00&quot;р.&quot;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/yyyy"/>
    <numFmt numFmtId="192" formatCode="[$-422]d\ mmmm\ yyyy&quot; р.&quot;"/>
    <numFmt numFmtId="193" formatCode="#,##0.00_ ;\-#,##0.00\ "/>
    <numFmt numFmtId="194" formatCode="0.00000"/>
    <numFmt numFmtId="195" formatCode="dd/mm/yy"/>
    <numFmt numFmtId="196" formatCode="#,##0.00_р_."/>
    <numFmt numFmtId="197" formatCode="[$-FC19]d\ mmmm\ yyyy\ &quot;г.&quot;"/>
    <numFmt numFmtId="198" formatCode="0.000000"/>
  </numFmts>
  <fonts count="74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0"/>
      <color indexed="10"/>
      <name val="Times New Roman Cyr"/>
      <family val="1"/>
    </font>
    <font>
      <sz val="8"/>
      <name val="Arial Cyr"/>
      <family val="0"/>
    </font>
    <font>
      <b/>
      <sz val="8"/>
      <name val="Times New Roman Cyr"/>
      <family val="1"/>
    </font>
    <font>
      <sz val="8"/>
      <color indexed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color indexed="10"/>
      <name val="Times New Roman Cyr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sz val="12"/>
      <color indexed="48"/>
      <name val="Times New Roman Cyr"/>
      <family val="1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8"/>
      <color indexed="18"/>
      <name val="Times New Roman Cyr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10"/>
      <name val="Times New Roman"/>
      <family val="1"/>
    </font>
    <font>
      <sz val="8"/>
      <color indexed="12"/>
      <name val="Arial Cyr"/>
      <family val="0"/>
    </font>
    <font>
      <sz val="7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8"/>
      <name val="Times New Roman"/>
      <family val="1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9"/>
      <color indexed="48"/>
      <name val="Times New Roman"/>
      <family val="1"/>
    </font>
    <font>
      <sz val="12"/>
      <color indexed="4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2" fontId="18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2" fontId="19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9" fillId="0" borderId="11" xfId="0" applyNumberFormat="1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textRotation="180" wrapText="1"/>
    </xf>
    <xf numFmtId="0" fontId="10" fillId="0" borderId="0" xfId="0" applyFont="1" applyFill="1" applyBorder="1" applyAlignment="1">
      <alignment horizontal="center"/>
    </xf>
    <xf numFmtId="2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2" fontId="26" fillId="0" borderId="11" xfId="0" applyNumberFormat="1" applyFont="1" applyBorder="1" applyAlignment="1">
      <alignment horizontal="center" vertical="center" textRotation="180" wrapText="1"/>
    </xf>
    <xf numFmtId="2" fontId="15" fillId="0" borderId="13" xfId="0" applyNumberFormat="1" applyFont="1" applyBorder="1" applyAlignment="1">
      <alignment horizontal="center" vertical="center" textRotation="180" wrapText="1"/>
    </xf>
    <xf numFmtId="2" fontId="15" fillId="0" borderId="11" xfId="0" applyNumberFormat="1" applyFont="1" applyBorder="1" applyAlignment="1">
      <alignment horizontal="center" vertical="center" textRotation="180" wrapText="1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2" fontId="32" fillId="0" borderId="11" xfId="0" applyNumberFormat="1" applyFont="1" applyBorder="1" applyAlignment="1">
      <alignment vertical="center" wrapText="1"/>
    </xf>
    <xf numFmtId="0" fontId="32" fillId="0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 vertical="center"/>
    </xf>
    <xf numFmtId="2" fontId="14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49" fontId="12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32" fillId="0" borderId="11" xfId="0" applyNumberFormat="1" applyFont="1" applyFill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33" fillId="33" borderId="0" xfId="0" applyFont="1" applyFill="1" applyAlignment="1">
      <alignment/>
    </xf>
    <xf numFmtId="0" fontId="33" fillId="0" borderId="0" xfId="0" applyFont="1" applyFill="1" applyAlignment="1">
      <alignment/>
    </xf>
    <xf numFmtId="0" fontId="12" fillId="0" borderId="11" xfId="0" applyFont="1" applyBorder="1" applyAlignment="1">
      <alignment vertical="center" wrapText="1"/>
    </xf>
    <xf numFmtId="0" fontId="32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11" xfId="0" applyNumberFormat="1" applyFont="1" applyBorder="1" applyAlignment="1">
      <alignment horizontal="center"/>
    </xf>
    <xf numFmtId="0" fontId="3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/>
    </xf>
    <xf numFmtId="0" fontId="32" fillId="0" borderId="11" xfId="0" applyNumberFormat="1" applyFont="1" applyFill="1" applyBorder="1" applyAlignment="1">
      <alignment horizontal="left" vertical="center"/>
    </xf>
    <xf numFmtId="2" fontId="32" fillId="0" borderId="11" xfId="0" applyNumberFormat="1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2" fontId="32" fillId="0" borderId="11" xfId="0" applyNumberFormat="1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vertical="center" wrapText="1"/>
    </xf>
    <xf numFmtId="0" fontId="32" fillId="0" borderId="13" xfId="0" applyNumberFormat="1" applyFont="1" applyFill="1" applyBorder="1" applyAlignment="1">
      <alignment horizontal="left" vertical="center"/>
    </xf>
    <xf numFmtId="0" fontId="17" fillId="0" borderId="13" xfId="0" applyNumberFormat="1" applyFont="1" applyFill="1" applyBorder="1" applyAlignment="1">
      <alignment horizontal="left" vertical="center"/>
    </xf>
    <xf numFmtId="2" fontId="32" fillId="0" borderId="15" xfId="0" applyNumberFormat="1" applyFont="1" applyFill="1" applyBorder="1" applyAlignment="1">
      <alignment horizontal="left" vertical="center"/>
    </xf>
    <xf numFmtId="2" fontId="12" fillId="0" borderId="15" xfId="0" applyNumberFormat="1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/>
    </xf>
    <xf numFmtId="2" fontId="33" fillId="0" borderId="11" xfId="0" applyNumberFormat="1" applyFont="1" applyBorder="1" applyAlignment="1">
      <alignment vertical="center" wrapText="1"/>
    </xf>
    <xf numFmtId="0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/>
    </xf>
    <xf numFmtId="2" fontId="33" fillId="0" borderId="11" xfId="0" applyNumberFormat="1" applyFont="1" applyFill="1" applyBorder="1" applyAlignment="1">
      <alignment horizontal="center"/>
    </xf>
    <xf numFmtId="2" fontId="33" fillId="0" borderId="11" xfId="0" applyNumberFormat="1" applyFont="1" applyBorder="1" applyAlignment="1">
      <alignment horizontal="center"/>
    </xf>
    <xf numFmtId="2" fontId="33" fillId="33" borderId="11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2" fontId="14" fillId="0" borderId="1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33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wrapText="1"/>
    </xf>
    <xf numFmtId="2" fontId="23" fillId="0" borderId="11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2" fontId="33" fillId="0" borderId="13" xfId="0" applyNumberFormat="1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 vertical="center"/>
    </xf>
    <xf numFmtId="2" fontId="33" fillId="0" borderId="15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194" fontId="33" fillId="0" borderId="11" xfId="0" applyNumberFormat="1" applyFont="1" applyFill="1" applyBorder="1" applyAlignment="1">
      <alignment horizontal="center" vertical="center"/>
    </xf>
    <xf numFmtId="194" fontId="33" fillId="0" borderId="16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 vertical="center"/>
    </xf>
    <xf numFmtId="2" fontId="33" fillId="0" borderId="16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2" fontId="33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/>
    </xf>
    <xf numFmtId="2" fontId="33" fillId="0" borderId="13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>
      <alignment horizontal="left" vertical="center" wrapText="1"/>
    </xf>
    <xf numFmtId="2" fontId="33" fillId="0" borderId="15" xfId="0" applyNumberFormat="1" applyFont="1" applyFill="1" applyBorder="1" applyAlignment="1">
      <alignment horizontal="left" vertical="center" wrapText="1"/>
    </xf>
    <xf numFmtId="2" fontId="19" fillId="0" borderId="19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35" fillId="0" borderId="20" xfId="0" applyNumberFormat="1" applyFont="1" applyFill="1" applyBorder="1" applyAlignment="1">
      <alignment horizontal="left"/>
    </xf>
    <xf numFmtId="2" fontId="23" fillId="0" borderId="2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2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/>
    </xf>
    <xf numFmtId="0" fontId="36" fillId="0" borderId="0" xfId="0" applyFont="1" applyFill="1" applyAlignment="1">
      <alignment horizontal="left" wrapText="1"/>
    </xf>
    <xf numFmtId="0" fontId="36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2" fontId="29" fillId="0" borderId="0" xfId="0" applyNumberFormat="1" applyFont="1" applyFill="1" applyAlignment="1">
      <alignment horizontal="left" wrapText="1"/>
    </xf>
    <xf numFmtId="2" fontId="19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 horizontal="center"/>
    </xf>
    <xf numFmtId="0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 wrapText="1"/>
    </xf>
    <xf numFmtId="2" fontId="38" fillId="0" borderId="0" xfId="0" applyNumberFormat="1" applyFont="1" applyFill="1" applyAlignment="1">
      <alignment horizontal="center"/>
    </xf>
    <xf numFmtId="0" fontId="25" fillId="0" borderId="11" xfId="0" applyFont="1" applyFill="1" applyBorder="1" applyAlignment="1">
      <alignment horizontal="left" vertical="center" wrapText="1"/>
    </xf>
    <xf numFmtId="2" fontId="1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2" fontId="26" fillId="0" borderId="22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77190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7190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3771900" y="7486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771900" y="7486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377190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77190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3771900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771900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3771900" y="4295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3771900" y="778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3771900" y="778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3771900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3771900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377190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377190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377190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напр.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377190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T46"/>
  <sheetViews>
    <sheetView showZeros="0" tabSelected="1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3.875" style="3" customWidth="1"/>
    <col min="2" max="2" width="25.375" style="2" customWidth="1"/>
    <col min="3" max="3" width="9.25390625" style="4" customWidth="1"/>
    <col min="4" max="4" width="11.00390625" style="5" customWidth="1"/>
    <col min="5" max="5" width="7.875" style="5" customWidth="1"/>
    <col min="6" max="6" width="7.625" style="5" customWidth="1"/>
    <col min="7" max="7" width="9.25390625" style="5" customWidth="1"/>
    <col min="8" max="8" width="8.375" style="13" customWidth="1"/>
    <col min="9" max="9" width="8.75390625" style="1" customWidth="1"/>
    <col min="10" max="10" width="9.00390625" style="1" customWidth="1"/>
    <col min="11" max="11" width="8.875" style="1" customWidth="1"/>
    <col min="12" max="12" width="10.625" style="1" customWidth="1"/>
    <col min="13" max="13" width="10.375" style="1" customWidth="1"/>
    <col min="14" max="14" width="10.00390625" style="1" customWidth="1"/>
    <col min="15" max="15" width="11.625" style="1" customWidth="1"/>
    <col min="16" max="16" width="11.125" style="1" customWidth="1"/>
    <col min="17" max="18" width="10.125" style="1" customWidth="1"/>
    <col min="19" max="19" width="9.00390625" style="1" customWidth="1"/>
    <col min="20" max="20" width="10.00390625" style="1" customWidth="1"/>
    <col min="21" max="21" width="10.625" style="1" customWidth="1"/>
    <col min="22" max="16384" width="9.125" style="1" customWidth="1"/>
  </cols>
  <sheetData>
    <row r="1" spans="1:25" ht="14.25" customHeight="1">
      <c r="A1" s="165" t="s">
        <v>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36"/>
      <c r="O1" s="36"/>
      <c r="P1" s="37"/>
      <c r="Q1" s="38"/>
      <c r="R1" s="38"/>
      <c r="S1" s="38"/>
      <c r="T1" s="38"/>
      <c r="U1" s="38"/>
      <c r="V1" s="38"/>
      <c r="W1" s="38"/>
      <c r="X1" s="38"/>
      <c r="Y1" s="38"/>
    </row>
    <row r="2" spans="1:25" ht="11.25" customHeight="1">
      <c r="A2" s="166" t="s">
        <v>55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11.25" customHeight="1">
      <c r="A3" s="167" t="s">
        <v>47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22"/>
      <c r="O3" s="22"/>
      <c r="P3" s="37"/>
      <c r="Q3" s="38"/>
      <c r="R3" s="39"/>
      <c r="S3" s="38"/>
      <c r="T3" s="38"/>
      <c r="U3" s="38"/>
      <c r="V3" s="38"/>
      <c r="W3" s="38"/>
      <c r="X3" s="38"/>
      <c r="Y3" s="38"/>
    </row>
    <row r="4" spans="1:25" s="9" customFormat="1" ht="13.5" customHeight="1">
      <c r="A4" s="163" t="s">
        <v>2</v>
      </c>
      <c r="B4" s="163" t="s">
        <v>4</v>
      </c>
      <c r="C4" s="181" t="s">
        <v>5</v>
      </c>
      <c r="D4" s="183" t="s">
        <v>0</v>
      </c>
      <c r="E4" s="168" t="s">
        <v>3</v>
      </c>
      <c r="F4" s="169"/>
      <c r="G4" s="169"/>
      <c r="H4" s="169"/>
      <c r="I4" s="170" t="s">
        <v>7</v>
      </c>
      <c r="J4" s="171"/>
      <c r="K4" s="172"/>
      <c r="L4" s="173" t="s">
        <v>18</v>
      </c>
      <c r="M4" s="173" t="s">
        <v>8</v>
      </c>
      <c r="N4" s="173" t="s">
        <v>49</v>
      </c>
      <c r="O4" s="173" t="s">
        <v>8</v>
      </c>
      <c r="P4" s="173" t="s">
        <v>34</v>
      </c>
      <c r="Q4" s="40"/>
      <c r="R4" s="40">
        <v>12</v>
      </c>
      <c r="S4" s="41"/>
      <c r="T4" s="41"/>
      <c r="U4" s="41"/>
      <c r="V4" s="41"/>
      <c r="W4" s="41"/>
      <c r="X4" s="41"/>
      <c r="Y4" s="41"/>
    </row>
    <row r="5" spans="1:25" s="9" customFormat="1" ht="30" customHeight="1">
      <c r="A5" s="164"/>
      <c r="B5" s="164"/>
      <c r="C5" s="182"/>
      <c r="D5" s="184"/>
      <c r="E5" s="42" t="s">
        <v>6</v>
      </c>
      <c r="F5" s="35" t="s">
        <v>33</v>
      </c>
      <c r="G5" s="42" t="s">
        <v>17</v>
      </c>
      <c r="H5" s="42" t="s">
        <v>40</v>
      </c>
      <c r="I5" s="43" t="s">
        <v>26</v>
      </c>
      <c r="J5" s="43" t="s">
        <v>27</v>
      </c>
      <c r="K5" s="44" t="s">
        <v>41</v>
      </c>
      <c r="L5" s="174"/>
      <c r="M5" s="174"/>
      <c r="N5" s="174"/>
      <c r="O5" s="174"/>
      <c r="P5" s="174"/>
      <c r="Q5" s="40"/>
      <c r="R5" s="40"/>
      <c r="S5" s="41"/>
      <c r="T5" s="41"/>
      <c r="U5" s="41"/>
      <c r="V5" s="41"/>
      <c r="W5" s="41"/>
      <c r="X5" s="41"/>
      <c r="Y5" s="41"/>
    </row>
    <row r="6" spans="1:25" s="6" customFormat="1" ht="12" customHeight="1">
      <c r="A6" s="177" t="s">
        <v>12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45"/>
      <c r="O6" s="45"/>
      <c r="P6" s="46"/>
      <c r="Q6" s="40"/>
      <c r="R6" s="40"/>
      <c r="S6" s="40"/>
      <c r="T6" s="40"/>
      <c r="U6" s="40"/>
      <c r="V6" s="40"/>
      <c r="W6" s="40"/>
      <c r="X6" s="40"/>
      <c r="Y6" s="40"/>
    </row>
    <row r="7" spans="1:25" s="6" customFormat="1" ht="31.5" customHeight="1">
      <c r="A7" s="47" t="s">
        <v>25</v>
      </c>
      <c r="B7" s="48" t="s">
        <v>51</v>
      </c>
      <c r="C7" s="49">
        <v>5</v>
      </c>
      <c r="D7" s="50">
        <v>36874</v>
      </c>
      <c r="E7" s="51">
        <v>5915.2</v>
      </c>
      <c r="F7" s="51">
        <v>3841</v>
      </c>
      <c r="G7" s="52">
        <v>11062.2</v>
      </c>
      <c r="H7" s="51">
        <v>2247</v>
      </c>
      <c r="I7" s="52">
        <v>5036.76</v>
      </c>
      <c r="J7" s="52">
        <v>5305.43</v>
      </c>
      <c r="K7" s="52"/>
      <c r="L7" s="50">
        <f aca="true" t="shared" si="0" ref="L7:L15">E7+F7+G7+H7+I7+J7+K7</f>
        <v>33407.59</v>
      </c>
      <c r="M7" s="50">
        <f aca="true" t="shared" si="1" ref="M7:M15">L7+D7</f>
        <v>70281.59</v>
      </c>
      <c r="N7" s="50"/>
      <c r="O7" s="50">
        <f aca="true" t="shared" si="2" ref="O7:O15">M7+N7</f>
        <v>70281.59</v>
      </c>
      <c r="P7" s="50">
        <f>O7*R4</f>
        <v>843379.08</v>
      </c>
      <c r="Q7" s="53"/>
      <c r="R7" s="40"/>
      <c r="S7" s="40"/>
      <c r="T7" s="40"/>
      <c r="U7" s="40"/>
      <c r="V7" s="40"/>
      <c r="W7" s="40"/>
      <c r="X7" s="40"/>
      <c r="Y7" s="40"/>
    </row>
    <row r="8" spans="1:25" s="6" customFormat="1" ht="12.75" customHeight="1">
      <c r="A8" s="47" t="s">
        <v>19</v>
      </c>
      <c r="B8" s="48" t="s">
        <v>35</v>
      </c>
      <c r="C8" s="49">
        <v>1</v>
      </c>
      <c r="D8" s="50">
        <v>7298</v>
      </c>
      <c r="E8" s="54"/>
      <c r="F8" s="54"/>
      <c r="G8" s="55"/>
      <c r="H8" s="54"/>
      <c r="I8" s="55"/>
      <c r="J8" s="55"/>
      <c r="K8" s="55"/>
      <c r="L8" s="56">
        <f t="shared" si="0"/>
        <v>0</v>
      </c>
      <c r="M8" s="50">
        <f t="shared" si="1"/>
        <v>7298</v>
      </c>
      <c r="N8" s="50"/>
      <c r="O8" s="50">
        <f t="shared" si="2"/>
        <v>7298</v>
      </c>
      <c r="P8" s="50">
        <f>O8*R4</f>
        <v>87576</v>
      </c>
      <c r="Q8" s="40"/>
      <c r="R8" s="53"/>
      <c r="S8" s="40"/>
      <c r="T8" s="40"/>
      <c r="U8" s="40"/>
      <c r="V8" s="40"/>
      <c r="W8" s="40"/>
      <c r="X8" s="40"/>
      <c r="Y8" s="40"/>
    </row>
    <row r="9" spans="1:25" s="6" customFormat="1" ht="24.75" customHeight="1">
      <c r="A9" s="47" t="s">
        <v>36</v>
      </c>
      <c r="B9" s="48" t="s">
        <v>52</v>
      </c>
      <c r="C9" s="49">
        <v>11</v>
      </c>
      <c r="D9" s="50">
        <v>78694</v>
      </c>
      <c r="E9" s="51">
        <v>11446.4</v>
      </c>
      <c r="F9" s="54"/>
      <c r="G9" s="52">
        <v>23608.4</v>
      </c>
      <c r="H9" s="51"/>
      <c r="I9" s="51">
        <v>10544.35</v>
      </c>
      <c r="J9" s="52">
        <v>10954.55</v>
      </c>
      <c r="K9" s="55"/>
      <c r="L9" s="50">
        <f t="shared" si="0"/>
        <v>56553.7</v>
      </c>
      <c r="M9" s="50">
        <f t="shared" si="1"/>
        <v>135247.7</v>
      </c>
      <c r="N9" s="50"/>
      <c r="O9" s="50">
        <f t="shared" si="2"/>
        <v>135247.7</v>
      </c>
      <c r="P9" s="50">
        <f>O9*R4</f>
        <v>1622972.4</v>
      </c>
      <c r="Q9" s="40"/>
      <c r="R9" s="57"/>
      <c r="S9" s="40"/>
      <c r="T9" s="40"/>
      <c r="U9" s="40"/>
      <c r="V9" s="40"/>
      <c r="W9" s="40"/>
      <c r="X9" s="40"/>
      <c r="Y9" s="40"/>
    </row>
    <row r="10" spans="1:25" s="6" customFormat="1" ht="10.5" customHeight="1">
      <c r="A10" s="58" t="s">
        <v>23</v>
      </c>
      <c r="B10" s="59" t="s">
        <v>21</v>
      </c>
      <c r="C10" s="60">
        <v>699.5</v>
      </c>
      <c r="D10" s="61">
        <v>4144465</v>
      </c>
      <c r="E10" s="61">
        <v>18022.17</v>
      </c>
      <c r="F10" s="62"/>
      <c r="G10" s="52">
        <v>844333.9</v>
      </c>
      <c r="H10" s="61">
        <v>5353.2</v>
      </c>
      <c r="I10" s="52">
        <v>379435.08</v>
      </c>
      <c r="J10" s="52">
        <v>355286.8</v>
      </c>
      <c r="K10" s="52">
        <v>11611.61</v>
      </c>
      <c r="L10" s="50">
        <f t="shared" si="0"/>
        <v>1614042.76</v>
      </c>
      <c r="M10" s="50">
        <f t="shared" si="1"/>
        <v>5758507.76</v>
      </c>
      <c r="N10" s="50"/>
      <c r="O10" s="50">
        <f t="shared" si="2"/>
        <v>5758507.76</v>
      </c>
      <c r="P10" s="50">
        <f>O10*R4</f>
        <v>69102093.12</v>
      </c>
      <c r="Q10" s="40"/>
      <c r="R10" s="40"/>
      <c r="S10" s="40"/>
      <c r="T10" s="40"/>
      <c r="U10" s="40"/>
      <c r="V10" s="40"/>
      <c r="W10" s="40"/>
      <c r="X10" s="40"/>
      <c r="Y10" s="40"/>
    </row>
    <row r="11" spans="1:25" s="19" customFormat="1" ht="15" customHeight="1">
      <c r="A11" s="47" t="s">
        <v>38</v>
      </c>
      <c r="B11" s="59" t="s">
        <v>37</v>
      </c>
      <c r="C11" s="60">
        <v>2</v>
      </c>
      <c r="D11" s="61">
        <v>8651</v>
      </c>
      <c r="E11" s="61"/>
      <c r="F11" s="61"/>
      <c r="G11" s="52">
        <v>865.1</v>
      </c>
      <c r="H11" s="61"/>
      <c r="I11" s="52">
        <v>983.2</v>
      </c>
      <c r="J11" s="52">
        <v>737.4</v>
      </c>
      <c r="K11" s="52"/>
      <c r="L11" s="50">
        <f t="shared" si="0"/>
        <v>2585.7</v>
      </c>
      <c r="M11" s="50">
        <f t="shared" si="1"/>
        <v>11236.7</v>
      </c>
      <c r="N11" s="50"/>
      <c r="O11" s="50">
        <f t="shared" si="2"/>
        <v>11236.7</v>
      </c>
      <c r="P11" s="50">
        <f>O11*R4</f>
        <v>134840.4</v>
      </c>
      <c r="Q11" s="40"/>
      <c r="R11" s="63"/>
      <c r="S11" s="64"/>
      <c r="T11" s="64"/>
      <c r="U11" s="64"/>
      <c r="V11" s="64"/>
      <c r="W11" s="64"/>
      <c r="X11" s="64"/>
      <c r="Y11" s="64"/>
    </row>
    <row r="12" spans="1:25" s="14" customFormat="1" ht="12">
      <c r="A12" s="47" t="s">
        <v>23</v>
      </c>
      <c r="B12" s="65" t="s">
        <v>39</v>
      </c>
      <c r="C12" s="66">
        <v>101.5</v>
      </c>
      <c r="D12" s="52">
        <v>400477</v>
      </c>
      <c r="E12" s="52"/>
      <c r="F12" s="52"/>
      <c r="G12" s="52">
        <v>66889.9</v>
      </c>
      <c r="H12" s="52">
        <v>40442.9</v>
      </c>
      <c r="I12" s="52"/>
      <c r="J12" s="52"/>
      <c r="K12" s="52">
        <v>6400</v>
      </c>
      <c r="L12" s="50">
        <f t="shared" si="0"/>
        <v>113732.8</v>
      </c>
      <c r="M12" s="50">
        <f t="shared" si="1"/>
        <v>514209.8</v>
      </c>
      <c r="N12" s="50"/>
      <c r="O12" s="50">
        <f t="shared" si="2"/>
        <v>514209.8</v>
      </c>
      <c r="P12" s="50">
        <f>O12*R4</f>
        <v>6170517.6</v>
      </c>
      <c r="Q12" s="40"/>
      <c r="R12" s="67"/>
      <c r="S12" s="67"/>
      <c r="T12" s="67"/>
      <c r="U12" s="67"/>
      <c r="V12" s="67"/>
      <c r="W12" s="67"/>
      <c r="X12" s="67"/>
      <c r="Y12" s="67"/>
    </row>
    <row r="13" spans="1:25" s="23" customFormat="1" ht="14.25" customHeight="1">
      <c r="A13" s="47" t="s">
        <v>28</v>
      </c>
      <c r="B13" s="65" t="s">
        <v>29</v>
      </c>
      <c r="C13" s="66">
        <v>64.5</v>
      </c>
      <c r="D13" s="52">
        <v>240662.7</v>
      </c>
      <c r="E13" s="52">
        <v>909.2</v>
      </c>
      <c r="F13" s="52"/>
      <c r="G13" s="52">
        <v>52667.07</v>
      </c>
      <c r="H13" s="52">
        <f>D13*0.25</f>
        <v>60165.68</v>
      </c>
      <c r="I13" s="52"/>
      <c r="J13" s="52">
        <v>647.86</v>
      </c>
      <c r="K13" s="52"/>
      <c r="L13" s="50">
        <f t="shared" si="0"/>
        <v>114389.81</v>
      </c>
      <c r="M13" s="50">
        <f t="shared" si="1"/>
        <v>355052.51</v>
      </c>
      <c r="N13" s="50"/>
      <c r="O13" s="50">
        <f t="shared" si="2"/>
        <v>355052.51</v>
      </c>
      <c r="P13" s="50">
        <f>O13*R4</f>
        <v>4260630.12</v>
      </c>
      <c r="Q13" s="68"/>
      <c r="R13" s="68"/>
      <c r="S13" s="68"/>
      <c r="T13" s="68"/>
      <c r="U13" s="68"/>
      <c r="V13" s="68"/>
      <c r="W13" s="68"/>
      <c r="X13" s="68"/>
      <c r="Y13" s="68"/>
    </row>
    <row r="14" spans="1:25" s="14" customFormat="1" ht="10.5" customHeight="1">
      <c r="A14" s="47" t="s">
        <v>20</v>
      </c>
      <c r="B14" s="65" t="s">
        <v>24</v>
      </c>
      <c r="C14" s="69">
        <v>825</v>
      </c>
      <c r="D14" s="52">
        <v>2150297.25</v>
      </c>
      <c r="E14" s="52"/>
      <c r="F14" s="52"/>
      <c r="G14" s="52"/>
      <c r="H14" s="52">
        <v>13219.9</v>
      </c>
      <c r="I14" s="52"/>
      <c r="J14" s="55"/>
      <c r="K14" s="52">
        <v>8296.1</v>
      </c>
      <c r="L14" s="50">
        <f t="shared" si="0"/>
        <v>21516</v>
      </c>
      <c r="M14" s="50">
        <f t="shared" si="1"/>
        <v>2171813.25</v>
      </c>
      <c r="N14" s="50">
        <v>823639.8</v>
      </c>
      <c r="O14" s="50">
        <f t="shared" si="2"/>
        <v>2995453.05</v>
      </c>
      <c r="P14" s="50">
        <f>O14*R4</f>
        <v>35945436.6</v>
      </c>
      <c r="Q14" s="67"/>
      <c r="R14" s="67"/>
      <c r="S14" s="67"/>
      <c r="T14" s="67"/>
      <c r="U14" s="67"/>
      <c r="V14" s="67"/>
      <c r="W14" s="67"/>
      <c r="X14" s="67"/>
      <c r="Y14" s="67"/>
    </row>
    <row r="15" spans="1:25" s="7" customFormat="1" ht="15" customHeight="1">
      <c r="A15" s="47" t="s">
        <v>30</v>
      </c>
      <c r="B15" s="65" t="s">
        <v>31</v>
      </c>
      <c r="C15" s="66">
        <v>724.1</v>
      </c>
      <c r="D15" s="52">
        <v>1333068</v>
      </c>
      <c r="E15" s="52"/>
      <c r="F15" s="52"/>
      <c r="G15" s="52"/>
      <c r="H15" s="52"/>
      <c r="I15" s="52"/>
      <c r="J15" s="55"/>
      <c r="K15" s="52">
        <v>129088.59</v>
      </c>
      <c r="L15" s="50">
        <f t="shared" si="0"/>
        <v>129088.59</v>
      </c>
      <c r="M15" s="50">
        <f t="shared" si="1"/>
        <v>1462156.59</v>
      </c>
      <c r="N15" s="50">
        <v>1362756.3</v>
      </c>
      <c r="O15" s="50">
        <f t="shared" si="2"/>
        <v>2824912.89</v>
      </c>
      <c r="P15" s="50">
        <f>O15*R4</f>
        <v>33898954.68</v>
      </c>
      <c r="Q15" s="67"/>
      <c r="R15" s="67"/>
      <c r="S15" s="67"/>
      <c r="T15" s="67"/>
      <c r="U15" s="67"/>
      <c r="V15" s="67"/>
      <c r="W15" s="67"/>
      <c r="X15" s="67"/>
      <c r="Y15" s="67"/>
    </row>
    <row r="16" spans="1:25" s="10" customFormat="1" ht="12.75" customHeight="1">
      <c r="A16" s="70"/>
      <c r="B16" s="71" t="s">
        <v>9</v>
      </c>
      <c r="C16" s="49">
        <f aca="true" t="shared" si="3" ref="C16:M16">C7+C8+C9+C10+C11+C12+C13+C14+C15</f>
        <v>2433.6</v>
      </c>
      <c r="D16" s="49">
        <f t="shared" si="3"/>
        <v>8400486.95</v>
      </c>
      <c r="E16" s="49">
        <f t="shared" si="3"/>
        <v>36292.97</v>
      </c>
      <c r="F16" s="49">
        <f t="shared" si="3"/>
        <v>3841</v>
      </c>
      <c r="G16" s="49">
        <f t="shared" si="3"/>
        <v>999426.57</v>
      </c>
      <c r="H16" s="49">
        <f t="shared" si="3"/>
        <v>121428.68</v>
      </c>
      <c r="I16" s="49">
        <f t="shared" si="3"/>
        <v>395999.39</v>
      </c>
      <c r="J16" s="49">
        <f t="shared" si="3"/>
        <v>372932.04</v>
      </c>
      <c r="K16" s="49">
        <f t="shared" si="3"/>
        <v>155396.3</v>
      </c>
      <c r="L16" s="49">
        <f t="shared" si="3"/>
        <v>2085316.95</v>
      </c>
      <c r="M16" s="50">
        <f t="shared" si="3"/>
        <v>10485803.9</v>
      </c>
      <c r="N16" s="50">
        <f>N7+N8+N9+N10+N11+N12+N13+N14+N15</f>
        <v>2186396.1</v>
      </c>
      <c r="O16" s="50">
        <f>O7+O8+O9+O10+O11+O12+O13+O14+O15</f>
        <v>12672200</v>
      </c>
      <c r="P16" s="50">
        <f>P7+P8+P9+P10+P11+P12+P13+P14+P15</f>
        <v>152066400</v>
      </c>
      <c r="Q16" s="53"/>
      <c r="R16" s="40"/>
      <c r="S16" s="40"/>
      <c r="T16" s="40"/>
      <c r="U16" s="40"/>
      <c r="V16" s="40"/>
      <c r="W16" s="40"/>
      <c r="X16" s="40"/>
      <c r="Y16" s="40"/>
    </row>
    <row r="17" spans="1:254" s="15" customFormat="1" ht="43.5" customHeight="1">
      <c r="A17" s="72"/>
      <c r="B17" s="12" t="s">
        <v>50</v>
      </c>
      <c r="C17" s="73"/>
      <c r="D17" s="74"/>
      <c r="E17" s="74"/>
      <c r="F17" s="73"/>
      <c r="G17" s="73"/>
      <c r="H17" s="73"/>
      <c r="I17" s="73"/>
      <c r="J17" s="73"/>
      <c r="K17" s="73"/>
      <c r="L17" s="73"/>
      <c r="M17" s="73"/>
      <c r="N17" s="75"/>
      <c r="O17" s="73"/>
      <c r="P17" s="50">
        <v>5309100</v>
      </c>
      <c r="Q17" s="76"/>
      <c r="R17" s="77">
        <f>R7+R9</f>
        <v>0</v>
      </c>
      <c r="S17" s="77">
        <f>S7+S9</f>
        <v>0</v>
      </c>
      <c r="T17" s="30"/>
      <c r="U17" s="30"/>
      <c r="V17" s="30"/>
      <c r="W17" s="30"/>
      <c r="X17" s="30"/>
      <c r="Y17" s="30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</row>
    <row r="18" spans="1:254" s="15" customFormat="1" ht="11.25" customHeight="1" hidden="1">
      <c r="A18" s="72"/>
      <c r="B18" s="25" t="s">
        <v>46</v>
      </c>
      <c r="C18" s="73"/>
      <c r="D18" s="73"/>
      <c r="E18" s="73"/>
      <c r="F18" s="73"/>
      <c r="G18" s="73"/>
      <c r="H18" s="73"/>
      <c r="I18" s="73"/>
      <c r="J18" s="74"/>
      <c r="K18" s="73"/>
      <c r="L18" s="50"/>
      <c r="M18" s="73"/>
      <c r="N18" s="75"/>
      <c r="O18" s="73"/>
      <c r="P18" s="50"/>
      <c r="Q18" s="30"/>
      <c r="R18" s="30"/>
      <c r="S18" s="30"/>
      <c r="T18" s="30"/>
      <c r="U18" s="30"/>
      <c r="V18" s="30"/>
      <c r="W18" s="30"/>
      <c r="X18" s="30"/>
      <c r="Y18" s="30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</row>
    <row r="19" spans="1:254" s="15" customFormat="1" ht="10.5" customHeight="1" hidden="1">
      <c r="A19" s="78"/>
      <c r="B19" s="79" t="s">
        <v>11</v>
      </c>
      <c r="C19" s="78"/>
      <c r="D19" s="80"/>
      <c r="E19" s="78"/>
      <c r="F19" s="78"/>
      <c r="G19" s="78"/>
      <c r="H19" s="78"/>
      <c r="I19" s="78"/>
      <c r="J19" s="78"/>
      <c r="K19" s="78"/>
      <c r="L19" s="78"/>
      <c r="M19" s="78"/>
      <c r="N19" s="71"/>
      <c r="O19" s="78"/>
      <c r="P19" s="50"/>
      <c r="Q19" s="81"/>
      <c r="R19" s="81"/>
      <c r="S19" s="82"/>
      <c r="T19" s="82"/>
      <c r="U19" s="82"/>
      <c r="V19" s="82"/>
      <c r="W19" s="82"/>
      <c r="X19" s="82"/>
      <c r="Y19" s="82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</row>
    <row r="20" spans="1:25" s="15" customFormat="1" ht="25.5" customHeight="1">
      <c r="A20" s="83"/>
      <c r="B20" s="84" t="s">
        <v>16</v>
      </c>
      <c r="C20" s="49">
        <f aca="true" t="shared" si="4" ref="C20:L20">C16</f>
        <v>2433.6</v>
      </c>
      <c r="D20" s="85">
        <f t="shared" si="4"/>
        <v>8400486.95</v>
      </c>
      <c r="E20" s="85">
        <f t="shared" si="4"/>
        <v>36292.97</v>
      </c>
      <c r="F20" s="85">
        <f t="shared" si="4"/>
        <v>3841</v>
      </c>
      <c r="G20" s="85">
        <f t="shared" si="4"/>
        <v>999426.57</v>
      </c>
      <c r="H20" s="85">
        <f t="shared" si="4"/>
        <v>121428.68</v>
      </c>
      <c r="I20" s="85">
        <f t="shared" si="4"/>
        <v>395999.39</v>
      </c>
      <c r="J20" s="86">
        <f t="shared" si="4"/>
        <v>372932.04</v>
      </c>
      <c r="K20" s="85">
        <f t="shared" si="4"/>
        <v>155396.3</v>
      </c>
      <c r="L20" s="85">
        <f t="shared" si="4"/>
        <v>2085316.95</v>
      </c>
      <c r="M20" s="87">
        <f>M16</f>
        <v>10485803.9</v>
      </c>
      <c r="N20" s="88">
        <f>N16</f>
        <v>2186396.1</v>
      </c>
      <c r="O20" s="87">
        <f>O16</f>
        <v>12672200</v>
      </c>
      <c r="P20" s="87">
        <f>P16+P17+P18</f>
        <v>157375500</v>
      </c>
      <c r="Q20" s="30"/>
      <c r="R20" s="28"/>
      <c r="S20" s="30"/>
      <c r="T20" s="30"/>
      <c r="U20" s="30"/>
      <c r="V20" s="30"/>
      <c r="W20" s="30"/>
      <c r="X20" s="30"/>
      <c r="Y20" s="30"/>
    </row>
    <row r="21" spans="1:25" s="10" customFormat="1" ht="18" customHeight="1">
      <c r="A21" s="179" t="s">
        <v>1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89"/>
      <c r="N21" s="89"/>
      <c r="O21" s="89"/>
      <c r="P21" s="90">
        <f>M21*3</f>
        <v>0</v>
      </c>
      <c r="Q21" s="20"/>
      <c r="R21" s="20"/>
      <c r="S21" s="20"/>
      <c r="T21" s="31"/>
      <c r="U21" s="31"/>
      <c r="V21" s="31"/>
      <c r="W21" s="31"/>
      <c r="X21" s="31"/>
      <c r="Y21" s="31"/>
    </row>
    <row r="22" spans="1:25" s="15" customFormat="1" ht="33" customHeight="1">
      <c r="A22" s="91" t="s">
        <v>25</v>
      </c>
      <c r="B22" s="92" t="s">
        <v>51</v>
      </c>
      <c r="C22" s="93">
        <v>1</v>
      </c>
      <c r="D22" s="94">
        <v>14980</v>
      </c>
      <c r="E22" s="95">
        <v>1536.4</v>
      </c>
      <c r="F22" s="94">
        <v>4993.3</v>
      </c>
      <c r="G22" s="96">
        <v>4493.97</v>
      </c>
      <c r="H22" s="95">
        <v>1152.3</v>
      </c>
      <c r="I22" s="96">
        <v>1895.45</v>
      </c>
      <c r="J22" s="96">
        <v>1884.49</v>
      </c>
      <c r="K22" s="96"/>
      <c r="L22" s="95">
        <f aca="true" t="shared" si="5" ref="L22:L29">SUM(E22:K22)</f>
        <v>15955.91</v>
      </c>
      <c r="M22" s="95">
        <f aca="true" t="shared" si="6" ref="M22:M29">L22+D22</f>
        <v>30935.91</v>
      </c>
      <c r="N22" s="95"/>
      <c r="O22" s="95">
        <f>M22+N22</f>
        <v>30935.91</v>
      </c>
      <c r="P22" s="95">
        <f>O22*Q22</f>
        <v>232638.04</v>
      </c>
      <c r="Q22" s="28">
        <v>7.52</v>
      </c>
      <c r="R22" s="30"/>
      <c r="S22" s="28"/>
      <c r="T22" s="30"/>
      <c r="U22" s="30"/>
      <c r="V22" s="30"/>
      <c r="W22" s="30"/>
      <c r="X22" s="30"/>
      <c r="Y22" s="30"/>
    </row>
    <row r="23" spans="1:25" s="8" customFormat="1" ht="31.5" customHeight="1">
      <c r="A23" s="91" t="s">
        <v>19</v>
      </c>
      <c r="B23" s="92" t="s">
        <v>52</v>
      </c>
      <c r="C23" s="97">
        <v>5</v>
      </c>
      <c r="D23" s="98">
        <v>35770</v>
      </c>
      <c r="E23" s="98">
        <v>2861.6</v>
      </c>
      <c r="F23" s="32"/>
      <c r="G23" s="99">
        <v>10731</v>
      </c>
      <c r="H23" s="98"/>
      <c r="I23" s="99">
        <v>4634.54</v>
      </c>
      <c r="J23" s="99">
        <v>4024.13</v>
      </c>
      <c r="K23" s="99"/>
      <c r="L23" s="98">
        <f t="shared" si="5"/>
        <v>22251.27</v>
      </c>
      <c r="M23" s="98">
        <f t="shared" si="6"/>
        <v>58021.27</v>
      </c>
      <c r="N23" s="98"/>
      <c r="O23" s="100">
        <f>M23+N23</f>
        <v>58021.27</v>
      </c>
      <c r="P23" s="100">
        <f>O23*Q22</f>
        <v>436319.95</v>
      </c>
      <c r="Q23" s="101"/>
      <c r="R23" s="29"/>
      <c r="S23" s="29"/>
      <c r="T23" s="29"/>
      <c r="U23" s="29"/>
      <c r="V23" s="29"/>
      <c r="W23" s="29"/>
      <c r="X23" s="29"/>
      <c r="Y23" s="29"/>
    </row>
    <row r="24" spans="1:25" s="8" customFormat="1" ht="13.5" customHeight="1">
      <c r="A24" s="91" t="s">
        <v>43</v>
      </c>
      <c r="B24" s="102" t="s">
        <v>21</v>
      </c>
      <c r="C24" s="97">
        <v>372.5</v>
      </c>
      <c r="D24" s="98">
        <v>2204482</v>
      </c>
      <c r="E24" s="98">
        <v>2643</v>
      </c>
      <c r="F24" s="103"/>
      <c r="G24" s="96">
        <v>303315.52</v>
      </c>
      <c r="H24" s="98">
        <v>3964.5</v>
      </c>
      <c r="I24" s="96">
        <v>165451.26</v>
      </c>
      <c r="J24" s="96">
        <v>186528.15</v>
      </c>
      <c r="K24" s="96"/>
      <c r="L24" s="95">
        <f t="shared" si="5"/>
        <v>661902.43</v>
      </c>
      <c r="M24" s="95">
        <f t="shared" si="6"/>
        <v>2866384.43</v>
      </c>
      <c r="N24" s="24"/>
      <c r="O24" s="95">
        <f>M24+N24</f>
        <v>2866384.43</v>
      </c>
      <c r="P24" s="95">
        <f>O24*Q22</f>
        <v>21555210.91</v>
      </c>
      <c r="Q24" s="101"/>
      <c r="R24" s="29"/>
      <c r="S24" s="29"/>
      <c r="T24" s="29"/>
      <c r="U24" s="29"/>
      <c r="V24" s="29"/>
      <c r="W24" s="29"/>
      <c r="X24" s="29"/>
      <c r="Y24" s="29"/>
    </row>
    <row r="25" spans="1:25" s="8" customFormat="1" ht="13.5" customHeight="1">
      <c r="A25" s="91" t="s">
        <v>23</v>
      </c>
      <c r="B25" s="102" t="s">
        <v>37</v>
      </c>
      <c r="C25" s="97"/>
      <c r="D25" s="98"/>
      <c r="E25" s="32"/>
      <c r="F25" s="32"/>
      <c r="G25" s="104"/>
      <c r="H25" s="98"/>
      <c r="I25" s="96"/>
      <c r="J25" s="96"/>
      <c r="K25" s="96"/>
      <c r="L25" s="95">
        <f t="shared" si="5"/>
        <v>0</v>
      </c>
      <c r="M25" s="95">
        <f t="shared" si="6"/>
        <v>0</v>
      </c>
      <c r="N25" s="90"/>
      <c r="O25" s="95"/>
      <c r="P25" s="95"/>
      <c r="Q25" s="101"/>
      <c r="R25" s="29"/>
      <c r="S25" s="29"/>
      <c r="T25" s="29"/>
      <c r="U25" s="29"/>
      <c r="V25" s="29"/>
      <c r="W25" s="29"/>
      <c r="X25" s="29"/>
      <c r="Y25" s="29"/>
    </row>
    <row r="26" spans="1:25" s="8" customFormat="1" ht="15.75" customHeight="1">
      <c r="A26" s="91" t="s">
        <v>38</v>
      </c>
      <c r="B26" s="105" t="s">
        <v>39</v>
      </c>
      <c r="C26" s="97">
        <v>12.5</v>
      </c>
      <c r="D26" s="98">
        <v>40657</v>
      </c>
      <c r="E26" s="32"/>
      <c r="F26" s="32"/>
      <c r="G26" s="96">
        <v>7532.4</v>
      </c>
      <c r="H26" s="98">
        <f>D26*0.1</f>
        <v>4065.7</v>
      </c>
      <c r="I26" s="96"/>
      <c r="J26" s="96"/>
      <c r="K26" s="96"/>
      <c r="L26" s="95">
        <f t="shared" si="5"/>
        <v>11598.1</v>
      </c>
      <c r="M26" s="95">
        <f t="shared" si="6"/>
        <v>52255.1</v>
      </c>
      <c r="N26" s="95"/>
      <c r="O26" s="24">
        <f>M26+N26</f>
        <v>52255.1</v>
      </c>
      <c r="P26" s="24">
        <f>O26*Q22</f>
        <v>392958.35</v>
      </c>
      <c r="Q26" s="101"/>
      <c r="R26" s="29"/>
      <c r="S26" s="29"/>
      <c r="T26" s="29"/>
      <c r="U26" s="29"/>
      <c r="V26" s="29"/>
      <c r="W26" s="29"/>
      <c r="X26" s="29"/>
      <c r="Y26" s="29"/>
    </row>
    <row r="27" spans="1:25" s="8" customFormat="1" ht="13.5" customHeight="1">
      <c r="A27" s="91" t="s">
        <v>44</v>
      </c>
      <c r="B27" s="106" t="s">
        <v>29</v>
      </c>
      <c r="C27" s="97">
        <v>23</v>
      </c>
      <c r="D27" s="107">
        <v>82363.2</v>
      </c>
      <c r="E27" s="107"/>
      <c r="F27" s="108"/>
      <c r="G27" s="96">
        <v>16476.62</v>
      </c>
      <c r="H27" s="98">
        <v>20808.1</v>
      </c>
      <c r="I27" s="96"/>
      <c r="J27" s="96"/>
      <c r="K27" s="96"/>
      <c r="L27" s="95">
        <f t="shared" si="5"/>
        <v>37284.72</v>
      </c>
      <c r="M27" s="95">
        <f t="shared" si="6"/>
        <v>119647.92</v>
      </c>
      <c r="N27" s="95"/>
      <c r="O27" s="24">
        <f>M27+N27</f>
        <v>119647.92</v>
      </c>
      <c r="P27" s="24">
        <f>O27*Q22</f>
        <v>899752.36</v>
      </c>
      <c r="Q27" s="101"/>
      <c r="R27" s="27"/>
      <c r="S27" s="29"/>
      <c r="T27" s="29"/>
      <c r="U27" s="29"/>
      <c r="V27" s="29"/>
      <c r="W27" s="29"/>
      <c r="X27" s="29"/>
      <c r="Y27" s="29"/>
    </row>
    <row r="28" spans="1:25" s="8" customFormat="1" ht="15" customHeight="1">
      <c r="A28" s="91" t="s">
        <v>30</v>
      </c>
      <c r="B28" s="106" t="s">
        <v>24</v>
      </c>
      <c r="C28" s="97">
        <v>169.15</v>
      </c>
      <c r="D28" s="107">
        <v>510236.05</v>
      </c>
      <c r="E28" s="107">
        <v>2639.4</v>
      </c>
      <c r="F28" s="107">
        <v>60795.4</v>
      </c>
      <c r="G28" s="96"/>
      <c r="H28" s="32"/>
      <c r="I28" s="96">
        <v>4431.39</v>
      </c>
      <c r="J28" s="96">
        <v>6514.19</v>
      </c>
      <c r="K28" s="96">
        <v>513.12</v>
      </c>
      <c r="L28" s="95">
        <f t="shared" si="5"/>
        <v>74893.5</v>
      </c>
      <c r="M28" s="95">
        <f t="shared" si="6"/>
        <v>585129.55</v>
      </c>
      <c r="N28" s="95">
        <v>135545.2</v>
      </c>
      <c r="O28" s="24">
        <f>M28+N28</f>
        <v>720674.75</v>
      </c>
      <c r="P28" s="24">
        <f>O28*Q22</f>
        <v>5419474.12</v>
      </c>
      <c r="Q28" s="27"/>
      <c r="R28" s="27"/>
      <c r="S28" s="29"/>
      <c r="T28" s="29"/>
      <c r="U28" s="29"/>
      <c r="V28" s="29"/>
      <c r="W28" s="29"/>
      <c r="X28" s="29"/>
      <c r="Y28" s="29"/>
    </row>
    <row r="29" spans="1:25" s="17" customFormat="1" ht="14.25" customHeight="1">
      <c r="A29" s="91" t="s">
        <v>45</v>
      </c>
      <c r="B29" s="106" t="s">
        <v>31</v>
      </c>
      <c r="C29" s="97">
        <v>273.8</v>
      </c>
      <c r="D29" s="98">
        <v>500533.97</v>
      </c>
      <c r="E29" s="98"/>
      <c r="F29" s="98"/>
      <c r="G29" s="96"/>
      <c r="H29" s="98">
        <v>1859</v>
      </c>
      <c r="I29" s="98"/>
      <c r="J29" s="98"/>
      <c r="K29" s="98">
        <v>42257.23</v>
      </c>
      <c r="L29" s="95">
        <f t="shared" si="5"/>
        <v>44116.23</v>
      </c>
      <c r="M29" s="95">
        <f t="shared" si="6"/>
        <v>544650.2</v>
      </c>
      <c r="N29" s="95">
        <v>518824.3</v>
      </c>
      <c r="O29" s="24">
        <f>M29+N29</f>
        <v>1063474.5</v>
      </c>
      <c r="P29" s="24">
        <v>7997328.28</v>
      </c>
      <c r="Q29" s="27"/>
      <c r="R29" s="29"/>
      <c r="S29" s="29"/>
      <c r="T29" s="29"/>
      <c r="U29" s="29"/>
      <c r="V29" s="29"/>
      <c r="W29" s="29"/>
      <c r="X29" s="29"/>
      <c r="Y29" s="29"/>
    </row>
    <row r="30" spans="1:25" s="18" customFormat="1" ht="24" customHeight="1">
      <c r="A30" s="108"/>
      <c r="B30" s="109" t="s">
        <v>9</v>
      </c>
      <c r="C30" s="93">
        <f>C29+C28+C27+C26+C25+C24+C23+C22</f>
        <v>856.95</v>
      </c>
      <c r="D30" s="93">
        <f>D29+D28+D27+D26+D25+D24+D23+D22</f>
        <v>3389022.22</v>
      </c>
      <c r="E30" s="95">
        <f aca="true" t="shared" si="7" ref="E30:K30">SUM(E22:E29)</f>
        <v>9680.4</v>
      </c>
      <c r="F30" s="95">
        <f t="shared" si="7"/>
        <v>65788.7</v>
      </c>
      <c r="G30" s="95">
        <f t="shared" si="7"/>
        <v>342549.51</v>
      </c>
      <c r="H30" s="95">
        <f t="shared" si="7"/>
        <v>31849.6</v>
      </c>
      <c r="I30" s="95">
        <f t="shared" si="7"/>
        <v>176412.64</v>
      </c>
      <c r="J30" s="95">
        <f t="shared" si="7"/>
        <v>198950.96</v>
      </c>
      <c r="K30" s="95">
        <f t="shared" si="7"/>
        <v>42770.35</v>
      </c>
      <c r="L30" s="93">
        <f>L29+L28+L27+L26+L25+L24+L23+L22</f>
        <v>868002.16</v>
      </c>
      <c r="M30" s="95">
        <f>M29+M28+M27+M26+M25+M24+M23+M22</f>
        <v>4257024.38</v>
      </c>
      <c r="N30" s="93">
        <f>N29+N28+N27+N26+N25+N24+N23+N22</f>
        <v>654369.5</v>
      </c>
      <c r="O30" s="24">
        <f>O29+O28+O27+O26+O25+O24+O23+O22</f>
        <v>4911393.88</v>
      </c>
      <c r="P30" s="110">
        <f>P29+P28+P27+P26+P25+P24+P23+P22</f>
        <v>36933682.01</v>
      </c>
      <c r="Q30" s="27"/>
      <c r="R30" s="29"/>
      <c r="S30" s="29"/>
      <c r="T30" s="29"/>
      <c r="U30" s="29"/>
      <c r="V30" s="29"/>
      <c r="W30" s="27"/>
      <c r="X30" s="29"/>
      <c r="Y30" s="29"/>
    </row>
    <row r="31" spans="1:25" s="18" customFormat="1" ht="10.5" customHeight="1" hidden="1">
      <c r="A31" s="108"/>
      <c r="B31" s="111" t="s">
        <v>32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32"/>
      <c r="P31" s="112"/>
      <c r="Q31" s="27"/>
      <c r="R31" s="29"/>
      <c r="S31" s="29"/>
      <c r="T31" s="29"/>
      <c r="U31" s="29"/>
      <c r="V31" s="29"/>
      <c r="W31" s="27"/>
      <c r="X31" s="29"/>
      <c r="Y31" s="29"/>
    </row>
    <row r="32" spans="1:25" s="18" customFormat="1" ht="12" customHeight="1">
      <c r="A32" s="113"/>
      <c r="B32" s="114" t="s">
        <v>14</v>
      </c>
      <c r="C32" s="93"/>
      <c r="D32" s="93"/>
      <c r="E32" s="93"/>
      <c r="F32" s="93"/>
      <c r="G32" s="93"/>
      <c r="H32" s="93"/>
      <c r="I32" s="93"/>
      <c r="J32" s="93"/>
      <c r="K32" s="93"/>
      <c r="L32" s="95"/>
      <c r="M32" s="95"/>
      <c r="N32" s="95"/>
      <c r="O32" s="115"/>
      <c r="P32" s="24">
        <v>26539.59</v>
      </c>
      <c r="Q32" s="116"/>
      <c r="R32" s="117"/>
      <c r="S32" s="117"/>
      <c r="T32" s="117"/>
      <c r="U32" s="117"/>
      <c r="V32" s="117"/>
      <c r="W32" s="117"/>
      <c r="X32" s="117"/>
      <c r="Y32" s="117"/>
    </row>
    <row r="33" spans="1:25" s="18" customFormat="1" ht="42.75" customHeight="1">
      <c r="A33" s="113"/>
      <c r="B33" s="34" t="s">
        <v>50</v>
      </c>
      <c r="C33" s="118"/>
      <c r="D33" s="95"/>
      <c r="E33" s="119"/>
      <c r="F33" s="119"/>
      <c r="G33" s="119"/>
      <c r="H33" s="119"/>
      <c r="I33" s="119"/>
      <c r="J33" s="119"/>
      <c r="K33" s="119"/>
      <c r="L33" s="95"/>
      <c r="M33" s="120"/>
      <c r="N33" s="120"/>
      <c r="O33" s="121"/>
      <c r="P33" s="32">
        <v>2419778.4</v>
      </c>
      <c r="Q33" s="116"/>
      <c r="R33" s="117"/>
      <c r="S33" s="117"/>
      <c r="T33" s="117"/>
      <c r="U33" s="117"/>
      <c r="V33" s="117"/>
      <c r="W33" s="117"/>
      <c r="X33" s="117"/>
      <c r="Y33" s="117"/>
    </row>
    <row r="34" spans="1:25" s="18" customFormat="1" ht="22.5" customHeight="1">
      <c r="A34" s="113"/>
      <c r="B34" s="114" t="s">
        <v>13</v>
      </c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19"/>
      <c r="O34" s="33">
        <v>74626.12</v>
      </c>
      <c r="P34" s="33">
        <v>500000</v>
      </c>
      <c r="Q34" s="116"/>
      <c r="R34" s="117"/>
      <c r="S34" s="117"/>
      <c r="T34" s="117"/>
      <c r="U34" s="117"/>
      <c r="V34" s="117"/>
      <c r="W34" s="117"/>
      <c r="X34" s="117"/>
      <c r="Y34" s="117"/>
    </row>
    <row r="35" spans="1:25" s="18" customFormat="1" ht="23.25" customHeight="1">
      <c r="A35" s="113"/>
      <c r="B35" s="114" t="s">
        <v>10</v>
      </c>
      <c r="C35" s="93"/>
      <c r="D35" s="122"/>
      <c r="E35" s="123"/>
      <c r="F35" s="123"/>
      <c r="G35" s="124"/>
      <c r="H35" s="123"/>
      <c r="I35" s="125"/>
      <c r="J35" s="125"/>
      <c r="K35" s="125"/>
      <c r="L35" s="95"/>
      <c r="M35" s="95"/>
      <c r="N35" s="95"/>
      <c r="O35" s="24"/>
      <c r="P35" s="24">
        <v>120000</v>
      </c>
      <c r="Q35" s="116"/>
      <c r="R35" s="117"/>
      <c r="S35" s="117"/>
      <c r="T35" s="117"/>
      <c r="U35" s="117"/>
      <c r="V35" s="117"/>
      <c r="W35" s="117"/>
      <c r="X35" s="117"/>
      <c r="Y35" s="117"/>
    </row>
    <row r="36" spans="1:25" s="18" customFormat="1" ht="11.25" customHeight="1" hidden="1">
      <c r="A36" s="126"/>
      <c r="B36" s="111" t="s">
        <v>11</v>
      </c>
      <c r="C36" s="118"/>
      <c r="D36" s="118"/>
      <c r="E36" s="118"/>
      <c r="F36" s="118"/>
      <c r="G36" s="118"/>
      <c r="H36" s="118"/>
      <c r="I36" s="118"/>
      <c r="J36" s="118"/>
      <c r="K36" s="118"/>
      <c r="L36" s="95"/>
      <c r="M36" s="120"/>
      <c r="N36" s="127"/>
      <c r="O36" s="128"/>
      <c r="P36" s="129"/>
      <c r="Q36" s="116"/>
      <c r="R36" s="130"/>
      <c r="S36" s="117"/>
      <c r="T36" s="117"/>
      <c r="U36" s="117"/>
      <c r="V36" s="117"/>
      <c r="W36" s="117"/>
      <c r="X36" s="117"/>
      <c r="Y36" s="117"/>
    </row>
    <row r="37" spans="1:25" s="18" customFormat="1" ht="13.5" customHeight="1">
      <c r="A37" s="126"/>
      <c r="B37" s="160" t="s">
        <v>22</v>
      </c>
      <c r="C37" s="131">
        <f aca="true" t="shared" si="8" ref="C37:L37">C30</f>
        <v>856.95</v>
      </c>
      <c r="D37" s="132">
        <f t="shared" si="8"/>
        <v>3389022.22</v>
      </c>
      <c r="E37" s="132">
        <f t="shared" si="8"/>
        <v>9680.4</v>
      </c>
      <c r="F37" s="132">
        <f t="shared" si="8"/>
        <v>65788.7</v>
      </c>
      <c r="G37" s="132">
        <f t="shared" si="8"/>
        <v>342549.51</v>
      </c>
      <c r="H37" s="132">
        <f t="shared" si="8"/>
        <v>31849.6</v>
      </c>
      <c r="I37" s="132">
        <f t="shared" si="8"/>
        <v>176412.64</v>
      </c>
      <c r="J37" s="132">
        <f t="shared" si="8"/>
        <v>198950.96</v>
      </c>
      <c r="K37" s="132">
        <f t="shared" si="8"/>
        <v>42770.35</v>
      </c>
      <c r="L37" s="132">
        <f t="shared" si="8"/>
        <v>868002.16</v>
      </c>
      <c r="M37" s="133">
        <f>M30+M31+M32+M33+M34+M35+M36</f>
        <v>4257024.38</v>
      </c>
      <c r="N37" s="133">
        <f>N30+N31+N32+N33+N34+N35+N36</f>
        <v>654369.5</v>
      </c>
      <c r="O37" s="134">
        <f>O30+O34</f>
        <v>4986020</v>
      </c>
      <c r="P37" s="129">
        <f>P30+P31+P32+P33+P34+P35+P36</f>
        <v>40000000</v>
      </c>
      <c r="Q37" s="130"/>
      <c r="R37" s="130"/>
      <c r="S37" s="117"/>
      <c r="T37" s="117"/>
      <c r="U37" s="117"/>
      <c r="V37" s="117"/>
      <c r="W37" s="117"/>
      <c r="X37" s="117"/>
      <c r="Y37" s="117"/>
    </row>
    <row r="38" spans="1:25" s="18" customFormat="1" ht="18.75" customHeight="1">
      <c r="A38" s="135"/>
      <c r="B38" s="109" t="s">
        <v>15</v>
      </c>
      <c r="C38" s="131">
        <f aca="true" t="shared" si="9" ref="C38:L38">C16+C30</f>
        <v>3290.55</v>
      </c>
      <c r="D38" s="131">
        <f t="shared" si="9"/>
        <v>11789509.17</v>
      </c>
      <c r="E38" s="131">
        <f t="shared" si="9"/>
        <v>45973.37</v>
      </c>
      <c r="F38" s="131">
        <f t="shared" si="9"/>
        <v>69629.7</v>
      </c>
      <c r="G38" s="131">
        <f t="shared" si="9"/>
        <v>1341976.08</v>
      </c>
      <c r="H38" s="131">
        <f t="shared" si="9"/>
        <v>153278.28</v>
      </c>
      <c r="I38" s="131">
        <f t="shared" si="9"/>
        <v>572412.03</v>
      </c>
      <c r="J38" s="131">
        <f t="shared" si="9"/>
        <v>571883</v>
      </c>
      <c r="K38" s="131">
        <f t="shared" si="9"/>
        <v>198166.65</v>
      </c>
      <c r="L38" s="131">
        <f t="shared" si="9"/>
        <v>2953319.11</v>
      </c>
      <c r="M38" s="131">
        <f>M37+M20</f>
        <v>14742828.28</v>
      </c>
      <c r="N38" s="131">
        <f>N37+N20</f>
        <v>2840765.6</v>
      </c>
      <c r="O38" s="136">
        <f>O37+O20</f>
        <v>17658220</v>
      </c>
      <c r="P38" s="136">
        <f>P37+P20</f>
        <v>197375500</v>
      </c>
      <c r="Q38" s="130"/>
      <c r="R38" s="117"/>
      <c r="S38" s="117"/>
      <c r="T38" s="117"/>
      <c r="U38" s="117"/>
      <c r="V38" s="117"/>
      <c r="W38" s="117"/>
      <c r="X38" s="117"/>
      <c r="Y38" s="117"/>
    </row>
    <row r="39" spans="1:25" s="11" customFormat="1" ht="32.25" customHeight="1">
      <c r="A39" s="137"/>
      <c r="B39" s="138" t="s">
        <v>53</v>
      </c>
      <c r="C39" s="138"/>
      <c r="D39" s="138"/>
      <c r="E39" s="138"/>
      <c r="F39" s="138"/>
      <c r="G39" s="138"/>
      <c r="H39" s="139"/>
      <c r="I39" s="140"/>
      <c r="J39" s="130"/>
      <c r="K39" s="130"/>
      <c r="L39" s="141"/>
      <c r="M39" s="141"/>
      <c r="N39" s="141"/>
      <c r="O39" s="141"/>
      <c r="P39" s="141"/>
      <c r="Q39" s="142"/>
      <c r="R39" s="143"/>
      <c r="S39" s="143"/>
      <c r="T39" s="38"/>
      <c r="U39" s="161"/>
      <c r="V39" s="161"/>
      <c r="W39" s="143"/>
      <c r="X39" s="143"/>
      <c r="Y39" s="143"/>
    </row>
    <row r="40" spans="1:25" s="11" customFormat="1" ht="24" customHeight="1">
      <c r="A40" s="137"/>
      <c r="B40" s="175" t="s">
        <v>54</v>
      </c>
      <c r="C40" s="176"/>
      <c r="D40" s="176"/>
      <c r="E40" s="176"/>
      <c r="F40" s="176"/>
      <c r="G40" s="176"/>
      <c r="H40" s="176"/>
      <c r="I40" s="176"/>
      <c r="J40" s="176"/>
      <c r="K40" s="130"/>
      <c r="L40" s="130"/>
      <c r="M40" s="130"/>
      <c r="N40" s="130"/>
      <c r="O40" s="130"/>
      <c r="P40" s="130"/>
      <c r="Q40" s="142"/>
      <c r="R40" s="143"/>
      <c r="S40" s="143"/>
      <c r="T40" s="38"/>
      <c r="U40" s="143"/>
      <c r="V40" s="143"/>
      <c r="W40" s="143"/>
      <c r="X40" s="143"/>
      <c r="Y40" s="143"/>
    </row>
    <row r="41" spans="1:25" ht="33.75" customHeight="1">
      <c r="A41" s="144"/>
      <c r="B41" s="162" t="s">
        <v>42</v>
      </c>
      <c r="C41" s="162"/>
      <c r="D41" s="162"/>
      <c r="E41" s="162"/>
      <c r="F41" s="162"/>
      <c r="G41" s="162"/>
      <c r="H41" s="162"/>
      <c r="I41" s="145"/>
      <c r="J41" s="146"/>
      <c r="K41" s="146"/>
      <c r="L41" s="147"/>
      <c r="M41" s="147"/>
      <c r="N41" s="147"/>
      <c r="O41" s="147"/>
      <c r="P41" s="147"/>
      <c r="Q41" s="148"/>
      <c r="R41" s="148"/>
      <c r="S41" s="38"/>
      <c r="T41" s="38"/>
      <c r="U41" s="38"/>
      <c r="V41" s="38"/>
      <c r="W41" s="38"/>
      <c r="X41" s="38"/>
      <c r="Y41" s="38"/>
    </row>
    <row r="42" spans="1:25" ht="15.75">
      <c r="A42" s="144"/>
      <c r="B42" s="149"/>
      <c r="C42" s="150"/>
      <c r="D42" s="151"/>
      <c r="E42" s="151"/>
      <c r="F42" s="151"/>
      <c r="G42" s="151"/>
      <c r="H42" s="151"/>
      <c r="I42" s="151"/>
      <c r="J42" s="152"/>
      <c r="K42" s="152"/>
      <c r="L42" s="152"/>
      <c r="M42" s="152"/>
      <c r="N42" s="152"/>
      <c r="O42" s="152"/>
      <c r="P42" s="152"/>
      <c r="Q42" s="148"/>
      <c r="R42" s="148"/>
      <c r="S42" s="38"/>
      <c r="T42" s="38"/>
      <c r="U42" s="38"/>
      <c r="V42" s="38"/>
      <c r="W42" s="38"/>
      <c r="X42" s="38"/>
      <c r="Y42" s="38"/>
    </row>
    <row r="43" spans="1:25" ht="15.75">
      <c r="A43" s="153"/>
      <c r="B43" s="154"/>
      <c r="C43" s="155"/>
      <c r="D43" s="147"/>
      <c r="E43" s="147"/>
      <c r="F43" s="147"/>
      <c r="G43" s="152"/>
      <c r="H43" s="156"/>
      <c r="I43" s="152"/>
      <c r="J43" s="152"/>
      <c r="K43" s="152"/>
      <c r="L43" s="152"/>
      <c r="M43" s="152"/>
      <c r="N43" s="152"/>
      <c r="O43" s="152"/>
      <c r="P43" s="152"/>
      <c r="Q43" s="26"/>
      <c r="R43" s="148"/>
      <c r="S43" s="38"/>
      <c r="T43" s="38"/>
      <c r="U43" s="38"/>
      <c r="V43" s="38"/>
      <c r="W43" s="38"/>
      <c r="X43" s="38"/>
      <c r="Y43" s="38"/>
    </row>
    <row r="44" spans="1:25" ht="15.75">
      <c r="A44" s="153"/>
      <c r="B44" s="154"/>
      <c r="C44" s="157"/>
      <c r="D44" s="147"/>
      <c r="E44" s="147"/>
      <c r="F44" s="147"/>
      <c r="G44" s="152"/>
      <c r="H44" s="156"/>
      <c r="I44" s="152"/>
      <c r="J44" s="152"/>
      <c r="K44" s="152"/>
      <c r="L44" s="152"/>
      <c r="M44" s="152"/>
      <c r="N44" s="152"/>
      <c r="O44" s="152"/>
      <c r="P44" s="152"/>
      <c r="Q44" s="26"/>
      <c r="R44" s="148"/>
      <c r="S44" s="38"/>
      <c r="T44" s="38"/>
      <c r="U44" s="38"/>
      <c r="V44" s="38"/>
      <c r="W44" s="38"/>
      <c r="X44" s="38"/>
      <c r="Y44" s="38"/>
    </row>
    <row r="45" spans="1:25" ht="15.75">
      <c r="A45" s="153"/>
      <c r="B45" s="158"/>
      <c r="C45" s="157"/>
      <c r="D45" s="147"/>
      <c r="E45" s="147"/>
      <c r="F45" s="147"/>
      <c r="G45" s="147"/>
      <c r="H45" s="159"/>
      <c r="I45" s="147"/>
      <c r="J45" s="147"/>
      <c r="K45" s="147"/>
      <c r="L45" s="147"/>
      <c r="M45" s="147"/>
      <c r="N45" s="147"/>
      <c r="O45" s="147"/>
      <c r="P45" s="147"/>
      <c r="Q45" s="148"/>
      <c r="R45" s="148"/>
      <c r="S45" s="38"/>
      <c r="T45" s="38"/>
      <c r="U45" s="38"/>
      <c r="V45" s="38"/>
      <c r="W45" s="38"/>
      <c r="X45" s="38"/>
      <c r="Y45" s="38"/>
    </row>
    <row r="46" ht="15.75">
      <c r="B46" s="21"/>
    </row>
  </sheetData>
  <sheetProtection/>
  <mergeCells count="19">
    <mergeCell ref="B40:J40"/>
    <mergeCell ref="A6:M6"/>
    <mergeCell ref="A21:L21"/>
    <mergeCell ref="P4:P5"/>
    <mergeCell ref="B4:B5"/>
    <mergeCell ref="C4:C5"/>
    <mergeCell ref="D4:D5"/>
    <mergeCell ref="N4:N5"/>
    <mergeCell ref="O4:O5"/>
    <mergeCell ref="U39:V39"/>
    <mergeCell ref="B41:H41"/>
    <mergeCell ref="A4:A5"/>
    <mergeCell ref="A1:M1"/>
    <mergeCell ref="A2:Y2"/>
    <mergeCell ref="A3:M3"/>
    <mergeCell ref="E4:H4"/>
    <mergeCell ref="I4:K4"/>
    <mergeCell ref="L4:L5"/>
    <mergeCell ref="M4:M5"/>
  </mergeCells>
  <printOptions/>
  <pageMargins left="0.3937007874015748" right="0" top="0.1968503937007874" bottom="0" header="0" footer="0"/>
  <pageSetup fitToHeight="50" horizontalDpi="600" verticalDpi="600" orientation="landscape" paperSize="9" scale="80" r:id="rId2"/>
  <headerFooter alignWithMargins="0">
    <oddHeader>&amp;R&amp;"Times New Roman Cyr,обычный\&amp;P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Olesya</cp:lastModifiedBy>
  <cp:lastPrinted>2018-02-09T10:35:26Z</cp:lastPrinted>
  <dcterms:created xsi:type="dcterms:W3CDTF">2002-01-28T05:48:55Z</dcterms:created>
  <dcterms:modified xsi:type="dcterms:W3CDTF">2018-03-16T08:02:29Z</dcterms:modified>
  <cp:category/>
  <cp:version/>
  <cp:contentType/>
  <cp:contentStatus/>
</cp:coreProperties>
</file>