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1340" windowHeight="5925" tabRatio="631" activeTab="0"/>
  </bookViews>
  <sheets>
    <sheet name="Зведення2fа" sheetId="1" r:id="rId1"/>
  </sheets>
  <definedNames>
    <definedName name="_xlnm.Print_Titles" localSheetId="0">'Зведення2fа'!$4:$5</definedName>
    <definedName name="_xlnm.Print_Area" localSheetId="0">'Зведення2fа'!$A$1:$S$39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<sst xmlns="http://schemas.openxmlformats.org/spreadsheetml/2006/main" count="73" uniqueCount="56">
  <si>
    <t xml:space="preserve">                        ІІ. Спеціальний фонд</t>
  </si>
  <si>
    <t>№ п/п</t>
  </si>
  <si>
    <t>Надбавки</t>
  </si>
  <si>
    <t>Назва структурного підрозділу та посад</t>
  </si>
  <si>
    <t>Кількість штатних посад</t>
  </si>
  <si>
    <t>почесні звання</t>
  </si>
  <si>
    <t>Доплата</t>
  </si>
  <si>
    <t>Фонд зар. плати на місяць</t>
  </si>
  <si>
    <t>Разом</t>
  </si>
  <si>
    <t xml:space="preserve">нерозподілені видатки </t>
  </si>
  <si>
    <t xml:space="preserve"> І. Загальний фонд</t>
  </si>
  <si>
    <t>Погодиний фонд</t>
  </si>
  <si>
    <t>Мат.допомога</t>
  </si>
  <si>
    <t xml:space="preserve">                                  Зведений штатний розпис з 1.09.2019-31.12.2019 р.</t>
  </si>
  <si>
    <t>Всього по ДНУ</t>
  </si>
  <si>
    <t>Разом по загальному фонду на рік</t>
  </si>
  <si>
    <t>вислуга років</t>
  </si>
  <si>
    <t>ліміт з 1.01.-30.08.2019 року</t>
  </si>
  <si>
    <t>Разом надбавки та доплати  грн.</t>
  </si>
  <si>
    <t>ліміт з 1.01.-30.08.19 р.</t>
  </si>
  <si>
    <t>4,2</t>
  </si>
  <si>
    <t>оклад поЄТС</t>
  </si>
  <si>
    <t>ПВС</t>
  </si>
  <si>
    <t>Разом по спецфонду за рік</t>
  </si>
  <si>
    <t>4.4</t>
  </si>
  <si>
    <t>Спеціалісти</t>
  </si>
  <si>
    <t>4.1</t>
  </si>
  <si>
    <t xml:space="preserve">вченне звання </t>
  </si>
  <si>
    <t>наукова ступінь</t>
  </si>
  <si>
    <t>Бібліотечний персонал</t>
  </si>
  <si>
    <t>4.7</t>
  </si>
  <si>
    <t xml:space="preserve">Робітники </t>
  </si>
  <si>
    <t>скл.та напр.,високі досягнення у праці,за вик.особл.важл.роботи з впр.навч.процес</t>
  </si>
  <si>
    <t>Фонд зар. плати на  рік</t>
  </si>
  <si>
    <t>4.5</t>
  </si>
  <si>
    <t>Педагогічні працівники</t>
  </si>
  <si>
    <t>інші (пед.прац.та бібл.)</t>
  </si>
  <si>
    <t>інші</t>
  </si>
  <si>
    <t>виконавець  пров.економіст   Тертична Н.І. тел 0563749853</t>
  </si>
  <si>
    <t xml:space="preserve">                       ДНІПРОВСЬКИЙ НАЦІОНАЛЬНИЙ УНІВЕРСИТЕТ імені ОЛЕСЯ ГОНЧАРА</t>
  </si>
  <si>
    <t>АУП  за умовами оплати праці віднесені до НПП (ректор,проректора)</t>
  </si>
  <si>
    <t>АУП  за умовами оплати праці віднесені до НПП (декани)</t>
  </si>
  <si>
    <t xml:space="preserve"> Ректор                                                                                                                             М.В.Поляков</t>
  </si>
  <si>
    <t>Головний бухгалтер                                                                                                                  C.О.Руссу</t>
  </si>
  <si>
    <t>Допомога на щорічну винагородау пед.працівників ст.57 ЗУ "Про освіту"</t>
  </si>
  <si>
    <t>підвищення посадового окладу на 11%</t>
  </si>
  <si>
    <t>Науково-педагогічний персонал</t>
  </si>
  <si>
    <t>доплата до 4173 (грн.)</t>
  </si>
  <si>
    <t>Інші НПП (учений секретар,зав.аспір.)</t>
  </si>
  <si>
    <t>4.8</t>
  </si>
  <si>
    <t>Разом сума по осадовому окладу</t>
  </si>
  <si>
    <t xml:space="preserve">                                                                                                                                                МІНІСТЕРСТВО ОСВІТИ І НАУКИ  УКРАЇНИ</t>
  </si>
  <si>
    <t>4,6</t>
  </si>
  <si>
    <t>Проректор по АГР</t>
  </si>
  <si>
    <t>4.3</t>
  </si>
  <si>
    <t>4,8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</si>
</sst>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"/>
    <numFmt numFmtId="174" formatCode="000.00"/>
    <numFmt numFmtId="175" formatCode="#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#,##0.00&quot;р.&quot;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/yyyy"/>
    <numFmt numFmtId="192" formatCode="[$-422]d\ mmmm\ yyyy&quot; р.&quot;"/>
    <numFmt numFmtId="193" formatCode="#,##0.00_ ;\-#,##0.00\ "/>
    <numFmt numFmtId="194" formatCode="0.00000"/>
    <numFmt numFmtId="195" formatCode="dd/mm/yy"/>
    <numFmt numFmtId="196" formatCode="#,##0.00_р_."/>
    <numFmt numFmtId="197" formatCode="[$-FC19]d\ mmmm\ yyyy\ &quot;г.&quot;"/>
    <numFmt numFmtId="198" formatCode="0.000000"/>
    <numFmt numFmtId="199" formatCode="#,##0.0&quot;р.&quot;"/>
    <numFmt numFmtId="200" formatCode="#,##0.0"/>
  </numFmts>
  <fonts count="28">
    <font>
      <sz val="10"/>
      <name val="Arial Cyr"/>
      <family val="0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2"/>
      <color indexed="9"/>
      <name val="Times New Roman Cyr"/>
      <family val="1"/>
    </font>
    <font>
      <sz val="12"/>
      <color indexed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9"/>
      <name val="Times New Roman Cyr"/>
      <family val="0"/>
    </font>
    <font>
      <sz val="12"/>
      <color indexed="48"/>
      <name val="Times New Roman Cyr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color indexed="12"/>
      <name val="Times New Roman"/>
      <family val="1"/>
    </font>
    <font>
      <sz val="12"/>
      <color indexed="8"/>
      <name val="Times New Roman Cyr"/>
      <family val="1"/>
    </font>
    <font>
      <sz val="12"/>
      <color indexed="9"/>
      <name val="Times New Roman"/>
      <family val="1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 wrapText="1"/>
    </xf>
    <xf numFmtId="2" fontId="1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12" fillId="0" borderId="2" xfId="0" applyFont="1" applyFill="1" applyBorder="1" applyAlignment="1">
      <alignment horizontal="left" wrapText="1"/>
    </xf>
    <xf numFmtId="2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/>
    </xf>
    <xf numFmtId="0" fontId="12" fillId="0" borderId="2" xfId="0" applyNumberFormat="1" applyFont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2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2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left" wrapText="1"/>
    </xf>
    <xf numFmtId="49" fontId="12" fillId="0" borderId="2" xfId="0" applyNumberFormat="1" applyFont="1" applyBorder="1" applyAlignment="1">
      <alignment horizontal="center"/>
    </xf>
    <xf numFmtId="2" fontId="12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7" fillId="0" borderId="0" xfId="0" applyFont="1" applyFill="1" applyAlignment="1">
      <alignment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12" fillId="0" borderId="2" xfId="0" applyNumberFormat="1" applyFont="1" applyBorder="1" applyAlignment="1">
      <alignment vertical="center" wrapText="1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2" fillId="0" borderId="2" xfId="0" applyFont="1" applyFill="1" applyBorder="1" applyAlignment="1">
      <alignment/>
    </xf>
    <xf numFmtId="0" fontId="12" fillId="0" borderId="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3" fillId="0" borderId="2" xfId="0" applyNumberFormat="1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center"/>
    </xf>
    <xf numFmtId="194" fontId="13" fillId="0" borderId="0" xfId="0" applyNumberFormat="1" applyFont="1" applyFill="1" applyBorder="1" applyAlignment="1">
      <alignment/>
    </xf>
    <xf numFmtId="0" fontId="13" fillId="0" borderId="2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3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2" fontId="13" fillId="0" borderId="4" xfId="0" applyNumberFormat="1" applyFont="1" applyFill="1" applyBorder="1" applyAlignment="1">
      <alignment horizontal="center"/>
    </xf>
    <xf numFmtId="194" fontId="13" fillId="0" borderId="5" xfId="0" applyNumberFormat="1" applyFont="1" applyFill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2" fontId="13" fillId="0" borderId="6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left" wrapText="1"/>
    </xf>
    <xf numFmtId="2" fontId="13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12" fillId="0" borderId="2" xfId="0" applyNumberFormat="1" applyFont="1" applyBorder="1" applyAlignment="1">
      <alignment horizontal="center" vertical="center" textRotation="180" wrapText="1"/>
    </xf>
    <xf numFmtId="0" fontId="19" fillId="0" borderId="2" xfId="0" applyFont="1" applyBorder="1" applyAlignment="1">
      <alignment horizontal="center" vertical="center" textRotation="180" wrapText="1"/>
    </xf>
    <xf numFmtId="2" fontId="12" fillId="0" borderId="6" xfId="0" applyNumberFormat="1" applyFont="1" applyBorder="1" applyAlignment="1">
      <alignment horizontal="center" vertical="center" textRotation="180" wrapText="1"/>
    </xf>
    <xf numFmtId="2" fontId="15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4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8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 vertical="center"/>
    </xf>
    <xf numFmtId="2" fontId="13" fillId="0" borderId="2" xfId="0" applyNumberFormat="1" applyFont="1" applyBorder="1" applyAlignment="1">
      <alignment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0" fontId="13" fillId="0" borderId="2" xfId="0" applyFont="1" applyBorder="1" applyAlignment="1">
      <alignment vertical="center" wrapText="1"/>
    </xf>
    <xf numFmtId="0" fontId="6" fillId="0" borderId="0" xfId="0" applyFont="1" applyFill="1" applyBorder="1" applyAlignment="1">
      <alignment/>
    </xf>
    <xf numFmtId="2" fontId="13" fillId="0" borderId="7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6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2" fontId="12" fillId="0" borderId="2" xfId="0" applyNumberFormat="1" applyFont="1" applyFill="1" applyBorder="1" applyAlignment="1">
      <alignment vertical="center"/>
    </xf>
    <xf numFmtId="2" fontId="13" fillId="0" borderId="7" xfId="0" applyNumberFormat="1" applyFont="1" applyFill="1" applyBorder="1" applyAlignment="1">
      <alignment horizontal="center" wrapText="1"/>
    </xf>
    <xf numFmtId="2" fontId="16" fillId="0" borderId="3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center" wrapText="1"/>
    </xf>
    <xf numFmtId="2" fontId="25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12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2" fontId="13" fillId="2" borderId="2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1" fontId="12" fillId="2" borderId="2" xfId="0" applyNumberFormat="1" applyFont="1" applyFill="1" applyBorder="1" applyAlignment="1">
      <alignment vertical="center"/>
    </xf>
    <xf numFmtId="2" fontId="12" fillId="2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2" fontId="12" fillId="0" borderId="2" xfId="0" applyNumberFormat="1" applyFont="1" applyBorder="1" applyAlignment="1">
      <alignment vertical="center"/>
    </xf>
    <xf numFmtId="0" fontId="12" fillId="0" borderId="2" xfId="0" applyNumberFormat="1" applyFont="1" applyFill="1" applyBorder="1" applyAlignment="1">
      <alignment/>
    </xf>
    <xf numFmtId="0" fontId="12" fillId="0" borderId="2" xfId="0" applyNumberFormat="1" applyFont="1" applyBorder="1" applyAlignment="1">
      <alignment vertical="center"/>
    </xf>
    <xf numFmtId="2" fontId="13" fillId="0" borderId="2" xfId="0" applyNumberFormat="1" applyFont="1" applyBorder="1" applyAlignment="1">
      <alignment vertical="center"/>
    </xf>
    <xf numFmtId="2" fontId="12" fillId="0" borderId="2" xfId="0" applyNumberFormat="1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vertical="center"/>
    </xf>
    <xf numFmtId="2" fontId="13" fillId="0" borderId="6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vertical="center"/>
    </xf>
    <xf numFmtId="2" fontId="13" fillId="0" borderId="6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194" fontId="13" fillId="0" borderId="6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2" fontId="13" fillId="0" borderId="8" xfId="0" applyNumberFormat="1" applyFont="1" applyBorder="1" applyAlignment="1">
      <alignment horizontal="center" vertical="center" textRotation="180" wrapText="1"/>
    </xf>
    <xf numFmtId="2" fontId="13" fillId="0" borderId="4" xfId="0" applyNumberFormat="1" applyFont="1" applyBorder="1" applyAlignment="1">
      <alignment horizontal="center" vertical="center" textRotation="180" wrapText="1"/>
    </xf>
    <xf numFmtId="0" fontId="12" fillId="0" borderId="6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textRotation="180" wrapText="1"/>
    </xf>
    <xf numFmtId="1" fontId="12" fillId="0" borderId="4" xfId="0" applyNumberFormat="1" applyFont="1" applyBorder="1" applyAlignment="1">
      <alignment horizontal="center" vertical="center" textRotation="180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7" name="TextBox 7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9" name="TextBox 9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3543300" y="785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543300" y="785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17" name="TextBox 17"/>
        <xdr:cNvSpPr txBox="1">
          <a:spLocks noChangeArrowheads="1"/>
        </xdr:cNvSpPr>
      </xdr:nvSpPr>
      <xdr:spPr>
        <a:xfrm>
          <a:off x="35433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35433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19" name="TextBox 19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1" name="TextBox 21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3" name="TextBox 23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5" name="TextBox 25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fLocksText="0">
      <xdr:nvSpPr>
        <xdr:cNvPr id="27" name="TextBox 27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3543300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 fLocksText="0">
      <xdr:nvSpPr>
        <xdr:cNvPr id="29" name="TextBox 29"/>
        <xdr:cNvSpPr txBox="1">
          <a:spLocks noChangeArrowheads="1"/>
        </xdr:cNvSpPr>
      </xdr:nvSpPr>
      <xdr:spPr>
        <a:xfrm>
          <a:off x="3543300" y="785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3543300" y="785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 fLocksText="0">
      <xdr:nvSpPr>
        <xdr:cNvPr id="31" name="TextBox 31"/>
        <xdr:cNvSpPr txBox="1">
          <a:spLocks noChangeArrowheads="1"/>
        </xdr:cNvSpPr>
      </xdr:nvSpPr>
      <xdr:spPr>
        <a:xfrm>
          <a:off x="35433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543300" y="377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33" name="TextBox 33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fLocksText="0">
      <xdr:nvSpPr>
        <xdr:cNvPr id="35" name="TextBox 35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none" baseline="0"/>
            <a:t> напр.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354330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20">
    <tabColor indexed="13"/>
  </sheetPr>
  <dimension ref="A1:IU59"/>
  <sheetViews>
    <sheetView showZeros="0" tabSelected="1" zoomScaleSheetLayoutView="100" workbookViewId="0" topLeftCell="A1">
      <selection activeCell="R19" sqref="R19"/>
    </sheetView>
  </sheetViews>
  <sheetFormatPr defaultColWidth="9.00390625" defaultRowHeight="12.75"/>
  <cols>
    <col min="1" max="1" width="3.25390625" style="3" customWidth="1"/>
    <col min="2" max="2" width="25.375" style="2" customWidth="1"/>
    <col min="3" max="3" width="7.75390625" style="4" customWidth="1"/>
    <col min="4" max="4" width="10.125" style="5" customWidth="1"/>
    <col min="5" max="5" width="8.375" style="5" customWidth="1"/>
    <col min="6" max="6" width="9.75390625" style="79" customWidth="1"/>
    <col min="7" max="8" width="8.625" style="5" customWidth="1"/>
    <col min="9" max="9" width="9.25390625" style="5" customWidth="1"/>
    <col min="10" max="10" width="8.375" style="7" customWidth="1"/>
    <col min="11" max="11" width="9.625" style="117" customWidth="1"/>
    <col min="12" max="12" width="9.00390625" style="117" customWidth="1"/>
    <col min="13" max="13" width="9.375" style="118" customWidth="1"/>
    <col min="14" max="14" width="10.625" style="1" customWidth="1"/>
    <col min="15" max="15" width="10.375" style="1" customWidth="1"/>
    <col min="16" max="16" width="9.25390625" style="1" customWidth="1"/>
    <col min="17" max="17" width="11.625" style="3" customWidth="1"/>
    <col min="18" max="18" width="11.125" style="1" customWidth="1"/>
    <col min="19" max="19" width="12.375" style="40" customWidth="1"/>
    <col min="20" max="20" width="13.75390625" style="40" customWidth="1"/>
    <col min="21" max="21" width="9.00390625" style="1" customWidth="1"/>
    <col min="22" max="22" width="10.00390625" style="1" customWidth="1"/>
    <col min="23" max="23" width="10.625" style="1" customWidth="1"/>
    <col min="24" max="16384" width="9.125" style="1" customWidth="1"/>
  </cols>
  <sheetData>
    <row r="1" spans="1:27" ht="14.25" customHeight="1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9"/>
      <c r="Q1" s="9"/>
      <c r="R1" s="10"/>
      <c r="S1" s="39"/>
      <c r="T1" s="39"/>
      <c r="U1" s="11"/>
      <c r="V1" s="11"/>
      <c r="W1" s="11"/>
      <c r="X1" s="11"/>
      <c r="Y1" s="11"/>
      <c r="Z1" s="11"/>
      <c r="AA1" s="11"/>
    </row>
    <row r="2" spans="1:27" ht="16.5" customHeight="1">
      <c r="A2" s="139" t="s">
        <v>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27" ht="18" customHeight="1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8"/>
      <c r="Q3" s="8"/>
      <c r="R3" s="10"/>
      <c r="S3" s="11"/>
      <c r="T3" s="70"/>
      <c r="U3" s="11"/>
      <c r="V3" s="11"/>
      <c r="W3" s="11"/>
      <c r="X3" s="11"/>
      <c r="Y3" s="11"/>
      <c r="Z3" s="11"/>
      <c r="AA3" s="11"/>
    </row>
    <row r="4" spans="1:27" s="85" customFormat="1" ht="13.5" customHeight="1">
      <c r="A4" s="158" t="s">
        <v>1</v>
      </c>
      <c r="B4" s="158" t="s">
        <v>3</v>
      </c>
      <c r="C4" s="162" t="s">
        <v>4</v>
      </c>
      <c r="D4" s="160" t="s">
        <v>21</v>
      </c>
      <c r="E4" s="152" t="s">
        <v>45</v>
      </c>
      <c r="F4" s="152" t="s">
        <v>50</v>
      </c>
      <c r="G4" s="141" t="s">
        <v>2</v>
      </c>
      <c r="H4" s="142"/>
      <c r="I4" s="142"/>
      <c r="J4" s="142"/>
      <c r="K4" s="143" t="s">
        <v>6</v>
      </c>
      <c r="L4" s="144"/>
      <c r="M4" s="145"/>
      <c r="N4" s="146" t="s">
        <v>18</v>
      </c>
      <c r="O4" s="146" t="s">
        <v>7</v>
      </c>
      <c r="P4" s="146" t="s">
        <v>47</v>
      </c>
      <c r="Q4" s="146" t="s">
        <v>7</v>
      </c>
      <c r="R4" s="146" t="s">
        <v>33</v>
      </c>
      <c r="S4" s="44"/>
      <c r="T4" s="44">
        <v>4</v>
      </c>
      <c r="U4" s="84"/>
      <c r="V4" s="84"/>
      <c r="W4" s="84"/>
      <c r="X4" s="84"/>
      <c r="Y4" s="84"/>
      <c r="Z4" s="84"/>
      <c r="AA4" s="84"/>
    </row>
    <row r="5" spans="1:27" s="85" customFormat="1" ht="34.5" customHeight="1">
      <c r="A5" s="159"/>
      <c r="B5" s="159"/>
      <c r="C5" s="163"/>
      <c r="D5" s="161"/>
      <c r="E5" s="153"/>
      <c r="F5" s="153"/>
      <c r="G5" s="80" t="s">
        <v>5</v>
      </c>
      <c r="H5" s="81" t="s">
        <v>32</v>
      </c>
      <c r="I5" s="80" t="s">
        <v>16</v>
      </c>
      <c r="J5" s="80" t="s">
        <v>36</v>
      </c>
      <c r="K5" s="82" t="s">
        <v>27</v>
      </c>
      <c r="L5" s="82" t="s">
        <v>28</v>
      </c>
      <c r="M5" s="80" t="s">
        <v>37</v>
      </c>
      <c r="N5" s="147"/>
      <c r="O5" s="147"/>
      <c r="P5" s="147"/>
      <c r="Q5" s="147"/>
      <c r="R5" s="147"/>
      <c r="S5" s="16">
        <v>171128500</v>
      </c>
      <c r="T5" s="44"/>
      <c r="U5" s="84"/>
      <c r="V5" s="84"/>
      <c r="W5" s="84"/>
      <c r="X5" s="84"/>
      <c r="Y5" s="84"/>
      <c r="Z5" s="84"/>
      <c r="AA5" s="84"/>
    </row>
    <row r="6" spans="1:27" s="45" customFormat="1" ht="12" customHeight="1">
      <c r="A6" s="154" t="s">
        <v>10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86"/>
      <c r="Q6" s="86"/>
      <c r="R6" s="87"/>
      <c r="S6" s="16"/>
      <c r="T6" s="44"/>
      <c r="U6" s="44"/>
      <c r="V6" s="44"/>
      <c r="W6" s="44"/>
      <c r="X6" s="44"/>
      <c r="Y6" s="44"/>
      <c r="Z6" s="44"/>
      <c r="AA6" s="44"/>
    </row>
    <row r="7" spans="1:27" s="45" customFormat="1" ht="36" customHeight="1">
      <c r="A7" s="35" t="s">
        <v>26</v>
      </c>
      <c r="B7" s="43" t="s">
        <v>40</v>
      </c>
      <c r="C7" s="119">
        <v>4</v>
      </c>
      <c r="D7" s="123">
        <v>32247</v>
      </c>
      <c r="E7" s="124">
        <v>3547.17</v>
      </c>
      <c r="F7" s="124">
        <v>35794.17</v>
      </c>
      <c r="G7" s="125">
        <v>5392.37</v>
      </c>
      <c r="H7" s="125">
        <v>4648.68</v>
      </c>
      <c r="I7" s="126">
        <v>10738.25</v>
      </c>
      <c r="J7" s="125">
        <v>1394.6</v>
      </c>
      <c r="K7" s="126">
        <v>10663.88</v>
      </c>
      <c r="L7" s="126">
        <v>8065.32</v>
      </c>
      <c r="M7" s="126"/>
      <c r="N7" s="110">
        <f aca="true" t="shared" si="0" ref="N7:N14">G7+H7+I7+J7+K7+L7+M7</f>
        <v>40903.1</v>
      </c>
      <c r="O7" s="110">
        <f aca="true" t="shared" si="1" ref="O7:O14">N7+F7</f>
        <v>76697.27</v>
      </c>
      <c r="P7" s="110"/>
      <c r="Q7" s="110">
        <f aca="true" t="shared" si="2" ref="Q7:Q14">O7+P7</f>
        <v>76697.27</v>
      </c>
      <c r="R7" s="21">
        <f>Q7*T4</f>
        <v>306789.08</v>
      </c>
      <c r="S7" s="15">
        <f>R7+R8</f>
        <v>978563.76</v>
      </c>
      <c r="T7" s="44"/>
      <c r="U7" s="44"/>
      <c r="V7" s="44"/>
      <c r="W7" s="44"/>
      <c r="X7" s="44"/>
      <c r="Y7" s="44"/>
      <c r="Z7" s="44"/>
      <c r="AA7" s="44"/>
    </row>
    <row r="8" spans="1:27" s="45" customFormat="1" ht="33" customHeight="1">
      <c r="A8" s="35" t="s">
        <v>20</v>
      </c>
      <c r="B8" s="43" t="s">
        <v>41</v>
      </c>
      <c r="C8" s="119">
        <v>10</v>
      </c>
      <c r="D8" s="110">
        <v>77990</v>
      </c>
      <c r="E8" s="110">
        <v>8578.9</v>
      </c>
      <c r="F8" s="110">
        <f>D8+E8</f>
        <v>86568.9</v>
      </c>
      <c r="G8" s="125">
        <v>13851.02</v>
      </c>
      <c r="H8" s="125"/>
      <c r="I8" s="126">
        <v>25970.7</v>
      </c>
      <c r="J8" s="125"/>
      <c r="K8" s="125">
        <v>21642.23</v>
      </c>
      <c r="L8" s="126">
        <v>19910.82</v>
      </c>
      <c r="M8" s="126"/>
      <c r="N8" s="110">
        <f t="shared" si="0"/>
        <v>81374.77</v>
      </c>
      <c r="O8" s="110">
        <f t="shared" si="1"/>
        <v>167943.67</v>
      </c>
      <c r="P8" s="110"/>
      <c r="Q8" s="110">
        <f t="shared" si="2"/>
        <v>167943.67</v>
      </c>
      <c r="R8" s="21">
        <f>Q8*T4</f>
        <v>671774.68</v>
      </c>
      <c r="S8" s="15">
        <f>R7+R8+R9</f>
        <v>27114451.4</v>
      </c>
      <c r="T8" s="44"/>
      <c r="U8" s="44"/>
      <c r="V8" s="44"/>
      <c r="W8" s="44"/>
      <c r="X8" s="44"/>
      <c r="Y8" s="44"/>
      <c r="Z8" s="44"/>
      <c r="AA8" s="44"/>
    </row>
    <row r="9" spans="1:27" s="45" customFormat="1" ht="15.75" customHeight="1">
      <c r="A9" s="35" t="s">
        <v>54</v>
      </c>
      <c r="B9" s="46" t="s">
        <v>46</v>
      </c>
      <c r="C9" s="127">
        <v>560</v>
      </c>
      <c r="D9" s="25">
        <v>3647831.5</v>
      </c>
      <c r="E9" s="25">
        <v>401261.47</v>
      </c>
      <c r="F9" s="25">
        <v>4049092.97</v>
      </c>
      <c r="G9" s="25">
        <v>78576.15</v>
      </c>
      <c r="H9" s="25"/>
      <c r="I9" s="126">
        <v>1030915.32</v>
      </c>
      <c r="J9" s="25">
        <v>6477.94</v>
      </c>
      <c r="K9" s="126">
        <v>759296.84</v>
      </c>
      <c r="L9" s="126">
        <v>595560.55</v>
      </c>
      <c r="M9" s="126">
        <v>14052.14</v>
      </c>
      <c r="N9" s="110">
        <f t="shared" si="0"/>
        <v>2484878.94</v>
      </c>
      <c r="O9" s="110">
        <f t="shared" si="1"/>
        <v>6533971.91</v>
      </c>
      <c r="P9" s="110"/>
      <c r="Q9" s="110">
        <f t="shared" si="2"/>
        <v>6533971.91</v>
      </c>
      <c r="R9" s="21">
        <f>Q9*T4</f>
        <v>26135887.64</v>
      </c>
      <c r="S9" s="16"/>
      <c r="T9" s="44"/>
      <c r="U9" s="44"/>
      <c r="V9" s="44"/>
      <c r="W9" s="44"/>
      <c r="X9" s="44"/>
      <c r="Y9" s="44"/>
      <c r="Z9" s="44"/>
      <c r="AA9" s="44"/>
    </row>
    <row r="10" spans="1:27" s="45" customFormat="1" ht="24.75" customHeight="1">
      <c r="A10" s="35" t="s">
        <v>24</v>
      </c>
      <c r="B10" s="47" t="s">
        <v>48</v>
      </c>
      <c r="C10" s="127">
        <v>2</v>
      </c>
      <c r="D10" s="25">
        <v>9433</v>
      </c>
      <c r="E10" s="25">
        <v>1037.63</v>
      </c>
      <c r="F10" s="25">
        <v>10470.63</v>
      </c>
      <c r="G10" s="25"/>
      <c r="H10" s="25"/>
      <c r="I10" s="126">
        <v>1499.24</v>
      </c>
      <c r="J10" s="25"/>
      <c r="K10" s="126">
        <v>1487.4</v>
      </c>
      <c r="L10" s="126">
        <v>892.44</v>
      </c>
      <c r="M10" s="126"/>
      <c r="N10" s="110">
        <f t="shared" si="0"/>
        <v>3879.08</v>
      </c>
      <c r="O10" s="110">
        <f t="shared" si="1"/>
        <v>14349.71</v>
      </c>
      <c r="P10" s="110"/>
      <c r="Q10" s="110">
        <f t="shared" si="2"/>
        <v>14349.71</v>
      </c>
      <c r="R10" s="21">
        <f>Q10*T4</f>
        <v>57398.84</v>
      </c>
      <c r="S10" s="16"/>
      <c r="T10" s="44"/>
      <c r="U10" s="44"/>
      <c r="V10" s="44"/>
      <c r="W10" s="44"/>
      <c r="X10" s="44"/>
      <c r="Y10" s="44"/>
      <c r="Z10" s="44"/>
      <c r="AA10" s="44"/>
    </row>
    <row r="11" spans="1:27" s="90" customFormat="1" ht="18" customHeight="1">
      <c r="A11" s="35" t="s">
        <v>34</v>
      </c>
      <c r="B11" s="88" t="s">
        <v>35</v>
      </c>
      <c r="C11" s="128">
        <v>91.5</v>
      </c>
      <c r="D11" s="126">
        <v>391416.5</v>
      </c>
      <c r="E11" s="126">
        <v>39141.7</v>
      </c>
      <c r="F11" s="126">
        <f>D11+E11</f>
        <v>430558.2</v>
      </c>
      <c r="G11" s="126"/>
      <c r="H11" s="126"/>
      <c r="I11" s="126">
        <v>78918.59</v>
      </c>
      <c r="J11" s="126">
        <v>43415.61</v>
      </c>
      <c r="K11" s="126"/>
      <c r="L11" s="126"/>
      <c r="M11" s="126">
        <v>6907.84</v>
      </c>
      <c r="N11" s="110">
        <f t="shared" si="0"/>
        <v>129242.04</v>
      </c>
      <c r="O11" s="110">
        <f t="shared" si="1"/>
        <v>559800.24</v>
      </c>
      <c r="P11" s="110">
        <v>0</v>
      </c>
      <c r="Q11" s="110">
        <f t="shared" si="2"/>
        <v>559800.24</v>
      </c>
      <c r="R11" s="21">
        <f>Q11*T4</f>
        <v>2239200.96</v>
      </c>
      <c r="S11" s="16"/>
      <c r="T11" s="89"/>
      <c r="U11" s="89"/>
      <c r="V11" s="89"/>
      <c r="W11" s="89"/>
      <c r="X11" s="89"/>
      <c r="Y11" s="89"/>
      <c r="Z11" s="89"/>
      <c r="AA11" s="89"/>
    </row>
    <row r="12" spans="1:27" s="90" customFormat="1" ht="16.5" customHeight="1">
      <c r="A12" s="35" t="s">
        <v>52</v>
      </c>
      <c r="B12" s="88" t="s">
        <v>29</v>
      </c>
      <c r="C12" s="128">
        <v>56.45</v>
      </c>
      <c r="D12" s="126">
        <v>232504</v>
      </c>
      <c r="E12" s="126"/>
      <c r="F12" s="126">
        <f>D12+E12</f>
        <v>232504</v>
      </c>
      <c r="G12" s="126">
        <v>991.2</v>
      </c>
      <c r="H12" s="126"/>
      <c r="I12" s="126">
        <v>55301.12</v>
      </c>
      <c r="J12" s="126">
        <v>66838.35</v>
      </c>
      <c r="K12" s="126"/>
      <c r="L12" s="126">
        <v>706.2</v>
      </c>
      <c r="M12" s="126"/>
      <c r="N12" s="110">
        <f t="shared" si="0"/>
        <v>123836.87</v>
      </c>
      <c r="O12" s="110">
        <f t="shared" si="1"/>
        <v>356340.87</v>
      </c>
      <c r="P12" s="110"/>
      <c r="Q12" s="110">
        <f t="shared" si="2"/>
        <v>356340.87</v>
      </c>
      <c r="R12" s="21">
        <f>Q12*T4</f>
        <v>1425363.48</v>
      </c>
      <c r="S12" s="16"/>
      <c r="T12" s="89"/>
      <c r="U12" s="89"/>
      <c r="V12" s="89"/>
      <c r="W12" s="89"/>
      <c r="X12" s="89"/>
      <c r="Y12" s="89"/>
      <c r="Z12" s="89"/>
      <c r="AA12" s="89"/>
    </row>
    <row r="13" spans="1:27" s="90" customFormat="1" ht="16.5" customHeight="1">
      <c r="A13" s="35" t="s">
        <v>30</v>
      </c>
      <c r="B13" s="88" t="s">
        <v>25</v>
      </c>
      <c r="C13" s="26">
        <v>551.75</v>
      </c>
      <c r="D13" s="126">
        <v>1638291.05</v>
      </c>
      <c r="E13" s="126"/>
      <c r="F13" s="126">
        <f>D13+E13</f>
        <v>1638291.05</v>
      </c>
      <c r="G13" s="126"/>
      <c r="H13" s="126"/>
      <c r="I13" s="126"/>
      <c r="J13" s="126">
        <v>14945.55</v>
      </c>
      <c r="K13" s="126"/>
      <c r="L13" s="126"/>
      <c r="M13" s="126">
        <v>6880</v>
      </c>
      <c r="N13" s="110">
        <f t="shared" si="0"/>
        <v>21825.55</v>
      </c>
      <c r="O13" s="110">
        <f t="shared" si="1"/>
        <v>1660116.6</v>
      </c>
      <c r="P13" s="110">
        <v>547435.6</v>
      </c>
      <c r="Q13" s="110">
        <f t="shared" si="2"/>
        <v>2207552.2</v>
      </c>
      <c r="R13" s="21">
        <f>Q13*T4</f>
        <v>8830208.8</v>
      </c>
      <c r="T13" s="89"/>
      <c r="U13" s="89"/>
      <c r="V13" s="89"/>
      <c r="W13" s="89"/>
      <c r="X13" s="89"/>
      <c r="Y13" s="89"/>
      <c r="Z13" s="89"/>
      <c r="AA13" s="89"/>
    </row>
    <row r="14" spans="1:27" s="45" customFormat="1" ht="15" customHeight="1">
      <c r="A14" s="35" t="s">
        <v>55</v>
      </c>
      <c r="B14" s="88" t="s">
        <v>31</v>
      </c>
      <c r="C14" s="128">
        <v>633.9</v>
      </c>
      <c r="D14" s="126">
        <v>1274139</v>
      </c>
      <c r="E14" s="126"/>
      <c r="F14" s="126">
        <f>D14+E14</f>
        <v>1274139</v>
      </c>
      <c r="G14" s="126"/>
      <c r="H14" s="126"/>
      <c r="I14" s="126"/>
      <c r="J14" s="126"/>
      <c r="K14" s="126"/>
      <c r="L14" s="126"/>
      <c r="M14" s="129">
        <v>122179.43</v>
      </c>
      <c r="N14" s="110">
        <f t="shared" si="0"/>
        <v>122179.43</v>
      </c>
      <c r="O14" s="110">
        <f t="shared" si="1"/>
        <v>1396318.43</v>
      </c>
      <c r="P14" s="110">
        <v>1371125.7</v>
      </c>
      <c r="Q14" s="110">
        <f t="shared" si="2"/>
        <v>2767444.13</v>
      </c>
      <c r="R14" s="21">
        <f>Q14*T4</f>
        <v>11069776.52</v>
      </c>
      <c r="S14" s="15"/>
      <c r="T14" s="89"/>
      <c r="U14" s="89"/>
      <c r="V14" s="89"/>
      <c r="W14" s="89"/>
      <c r="X14" s="89"/>
      <c r="Y14" s="89"/>
      <c r="Z14" s="89"/>
      <c r="AA14" s="89"/>
    </row>
    <row r="15" spans="1:27" s="48" customFormat="1" ht="12.75" customHeight="1">
      <c r="A15" s="91"/>
      <c r="B15" s="20" t="s">
        <v>8</v>
      </c>
      <c r="C15" s="119">
        <f>C7+C8+C9+C11+C12+C13+C14+C10</f>
        <v>1909.6</v>
      </c>
      <c r="D15" s="119">
        <f aca="true" t="shared" si="3" ref="D15:R15">D7+D8+D9+D11+D12+D13+D14+D10</f>
        <v>7303852.05</v>
      </c>
      <c r="E15" s="119">
        <f t="shared" si="3"/>
        <v>453566.87</v>
      </c>
      <c r="F15" s="119">
        <f t="shared" si="3"/>
        <v>7757418.92</v>
      </c>
      <c r="G15" s="119">
        <f t="shared" si="3"/>
        <v>98810.74</v>
      </c>
      <c r="H15" s="119">
        <f t="shared" si="3"/>
        <v>4648.68</v>
      </c>
      <c r="I15" s="119">
        <f t="shared" si="3"/>
        <v>1203343.22</v>
      </c>
      <c r="J15" s="119">
        <f t="shared" si="3"/>
        <v>133072.05</v>
      </c>
      <c r="K15" s="119">
        <f t="shared" si="3"/>
        <v>793090.35</v>
      </c>
      <c r="L15" s="119">
        <f t="shared" si="3"/>
        <v>625135.33</v>
      </c>
      <c r="M15" s="119">
        <f t="shared" si="3"/>
        <v>150019.41</v>
      </c>
      <c r="N15" s="119">
        <f t="shared" si="3"/>
        <v>3008119.78</v>
      </c>
      <c r="O15" s="119">
        <f t="shared" si="3"/>
        <v>10765538.7</v>
      </c>
      <c r="P15" s="119">
        <f t="shared" si="3"/>
        <v>1918561.3</v>
      </c>
      <c r="Q15" s="119">
        <f t="shared" si="3"/>
        <v>12684100</v>
      </c>
      <c r="R15" s="36">
        <f t="shared" si="3"/>
        <v>50736400</v>
      </c>
      <c r="S15" s="14">
        <f>Q15*4</f>
        <v>50736400</v>
      </c>
      <c r="T15" s="44"/>
      <c r="U15" s="44"/>
      <c r="V15" s="44"/>
      <c r="W15" s="44"/>
      <c r="X15" s="44"/>
      <c r="Y15" s="44"/>
      <c r="Z15" s="44"/>
      <c r="AA15" s="44"/>
    </row>
    <row r="16" spans="1:255" s="48" customFormat="1" ht="36" customHeight="1">
      <c r="A16" s="24"/>
      <c r="B16" s="6" t="s">
        <v>44</v>
      </c>
      <c r="C16" s="119"/>
      <c r="D16" s="110"/>
      <c r="E16" s="110"/>
      <c r="F16" s="110"/>
      <c r="G16" s="110"/>
      <c r="H16" s="110"/>
      <c r="I16" s="119"/>
      <c r="J16" s="119"/>
      <c r="K16" s="119"/>
      <c r="L16" s="119"/>
      <c r="M16" s="119"/>
      <c r="N16" s="119"/>
      <c r="O16" s="119"/>
      <c r="P16" s="119"/>
      <c r="Q16" s="119"/>
      <c r="R16" s="21">
        <v>430558</v>
      </c>
      <c r="S16" s="83">
        <v>430558</v>
      </c>
      <c r="T16" s="92"/>
      <c r="U16" s="92"/>
      <c r="V16" s="49"/>
      <c r="W16" s="49"/>
      <c r="X16" s="49"/>
      <c r="Y16" s="49"/>
      <c r="Z16" s="49"/>
      <c r="AA16" s="49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</row>
    <row r="17" spans="1:255" s="48" customFormat="1" ht="11.25" customHeight="1">
      <c r="A17" s="24"/>
      <c r="B17" s="18" t="s">
        <v>17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0"/>
      <c r="M17" s="119"/>
      <c r="N17" s="110"/>
      <c r="O17" s="119"/>
      <c r="P17" s="119"/>
      <c r="Q17" s="119"/>
      <c r="R17" s="110">
        <v>115608942</v>
      </c>
      <c r="S17" s="122">
        <f>S19-S16-S15</f>
        <v>115608942</v>
      </c>
      <c r="T17" s="49"/>
      <c r="U17" s="49"/>
      <c r="V17" s="49"/>
      <c r="W17" s="49"/>
      <c r="X17" s="49"/>
      <c r="Y17" s="49"/>
      <c r="Z17" s="49"/>
      <c r="AA17" s="49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</row>
    <row r="18" spans="1:255" s="48" customFormat="1" ht="10.5" customHeight="1">
      <c r="A18" s="20"/>
      <c r="B18" s="20" t="s">
        <v>9</v>
      </c>
      <c r="C18" s="120"/>
      <c r="D18" s="130"/>
      <c r="E18" s="130"/>
      <c r="F18" s="13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10"/>
      <c r="S18" s="94"/>
      <c r="T18" s="94"/>
      <c r="U18" s="95"/>
      <c r="V18" s="95"/>
      <c r="W18" s="95"/>
      <c r="X18" s="95"/>
      <c r="Y18" s="95"/>
      <c r="Z18" s="95"/>
      <c r="AA18" s="95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</row>
    <row r="19" spans="1:27" s="48" customFormat="1" ht="25.5" customHeight="1">
      <c r="A19" s="96"/>
      <c r="B19" s="37" t="s">
        <v>15</v>
      </c>
      <c r="C19" s="119">
        <f aca="true" t="shared" si="4" ref="C19:Q19">C15</f>
        <v>1909.6</v>
      </c>
      <c r="D19" s="131">
        <f t="shared" si="4"/>
        <v>7303852.05</v>
      </c>
      <c r="E19" s="131">
        <f t="shared" si="4"/>
        <v>453566.87</v>
      </c>
      <c r="F19" s="132">
        <f>F15</f>
        <v>7757418.92</v>
      </c>
      <c r="G19" s="131">
        <f t="shared" si="4"/>
        <v>98810.74</v>
      </c>
      <c r="H19" s="131">
        <f t="shared" si="4"/>
        <v>4648.68</v>
      </c>
      <c r="I19" s="131">
        <f t="shared" si="4"/>
        <v>1203343.22</v>
      </c>
      <c r="J19" s="131">
        <f t="shared" si="4"/>
        <v>133072.05</v>
      </c>
      <c r="K19" s="131">
        <f t="shared" si="4"/>
        <v>793090.35</v>
      </c>
      <c r="L19" s="131">
        <f t="shared" si="4"/>
        <v>625135.33</v>
      </c>
      <c r="M19" s="131">
        <f t="shared" si="4"/>
        <v>150019.41</v>
      </c>
      <c r="N19" s="131">
        <f t="shared" si="4"/>
        <v>3008119.78</v>
      </c>
      <c r="O19" s="133">
        <f t="shared" si="4"/>
        <v>10765538.7</v>
      </c>
      <c r="P19" s="133">
        <f t="shared" si="4"/>
        <v>1918561.3</v>
      </c>
      <c r="Q19" s="133">
        <f t="shared" si="4"/>
        <v>12684100</v>
      </c>
      <c r="R19" s="133">
        <v>166775900</v>
      </c>
      <c r="S19" s="97">
        <v>166775900</v>
      </c>
      <c r="T19" s="42"/>
      <c r="U19" s="49"/>
      <c r="V19" s="49"/>
      <c r="W19" s="49"/>
      <c r="X19" s="49"/>
      <c r="Y19" s="49"/>
      <c r="Z19" s="49"/>
      <c r="AA19" s="49"/>
    </row>
    <row r="20" spans="1:27" s="48" customFormat="1" ht="18" customHeight="1">
      <c r="A20" s="156" t="s">
        <v>0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38"/>
      <c r="P20" s="38"/>
      <c r="Q20" s="112"/>
      <c r="R20" s="12">
        <f>O20*3</f>
        <v>0</v>
      </c>
      <c r="S20" s="42"/>
      <c r="T20" s="42"/>
      <c r="U20" s="42"/>
      <c r="V20" s="49"/>
      <c r="W20" s="49"/>
      <c r="X20" s="49"/>
      <c r="Y20" s="49"/>
      <c r="Z20" s="49"/>
      <c r="AA20" s="49"/>
    </row>
    <row r="21" spans="1:27" s="48" customFormat="1" ht="33" customHeight="1">
      <c r="A21" s="50" t="s">
        <v>26</v>
      </c>
      <c r="B21" s="98" t="s">
        <v>40</v>
      </c>
      <c r="C21" s="23">
        <v>2</v>
      </c>
      <c r="D21" s="99">
        <v>24290</v>
      </c>
      <c r="E21" s="99">
        <v>1750.54</v>
      </c>
      <c r="F21" s="99">
        <f aca="true" t="shared" si="5" ref="F21:F28">D21+E21</f>
        <v>26040.54</v>
      </c>
      <c r="G21" s="13">
        <v>3441.65</v>
      </c>
      <c r="H21" s="99">
        <v>15675.68</v>
      </c>
      <c r="I21" s="28">
        <v>7812.16</v>
      </c>
      <c r="J21" s="13">
        <v>1256.4</v>
      </c>
      <c r="K21" s="13">
        <v>7180.22</v>
      </c>
      <c r="L21" s="28">
        <v>5626.91</v>
      </c>
      <c r="M21" s="28"/>
      <c r="N21" s="19">
        <f>G21+H21+I21+J21+K21+L21+M21</f>
        <v>40993.02</v>
      </c>
      <c r="O21" s="13">
        <f>N21+F21</f>
        <v>67033.56</v>
      </c>
      <c r="P21" s="13"/>
      <c r="Q21" s="13">
        <f aca="true" t="shared" si="6" ref="Q21:Q28">O21+P21</f>
        <v>67033.56</v>
      </c>
      <c r="R21" s="13">
        <f>Q21*S21</f>
        <v>146736.46</v>
      </c>
      <c r="S21" s="52">
        <v>2.189</v>
      </c>
      <c r="T21" s="49"/>
      <c r="U21" s="42"/>
      <c r="V21" s="49"/>
      <c r="W21" s="49"/>
      <c r="X21" s="49"/>
      <c r="Y21" s="49"/>
      <c r="Z21" s="49"/>
      <c r="AA21" s="49"/>
    </row>
    <row r="22" spans="1:27" s="48" customFormat="1" ht="27.75" customHeight="1">
      <c r="A22" s="50" t="s">
        <v>20</v>
      </c>
      <c r="B22" s="98" t="s">
        <v>41</v>
      </c>
      <c r="C22" s="23">
        <v>4</v>
      </c>
      <c r="D22" s="13">
        <v>31196</v>
      </c>
      <c r="E22" s="13">
        <v>3431.56</v>
      </c>
      <c r="F22" s="99">
        <f t="shared" si="5"/>
        <v>34627.56</v>
      </c>
      <c r="G22" s="13">
        <v>3462.76</v>
      </c>
      <c r="H22" s="13"/>
      <c r="I22" s="28">
        <v>10388.28</v>
      </c>
      <c r="J22" s="13"/>
      <c r="K22" s="28">
        <v>7791.2</v>
      </c>
      <c r="L22" s="28">
        <v>6059.82</v>
      </c>
      <c r="M22" s="28"/>
      <c r="N22" s="13">
        <f aca="true" t="shared" si="7" ref="N22:N28">SUM(G22:M22)</f>
        <v>27702.06</v>
      </c>
      <c r="O22" s="13">
        <f aca="true" t="shared" si="8" ref="O22:O28">N22+F22</f>
        <v>62329.62</v>
      </c>
      <c r="P22" s="13"/>
      <c r="Q22" s="13">
        <f t="shared" si="6"/>
        <v>62329.62</v>
      </c>
      <c r="R22" s="121">
        <f>Q22*S21</f>
        <v>136439.54</v>
      </c>
      <c r="S22" s="54"/>
      <c r="T22" s="42">
        <f>N21+N22</f>
        <v>68695.08</v>
      </c>
      <c r="U22" s="49"/>
      <c r="V22" s="49"/>
      <c r="W22" s="49"/>
      <c r="X22" s="49"/>
      <c r="Y22" s="49"/>
      <c r="Z22" s="49"/>
      <c r="AA22" s="49"/>
    </row>
    <row r="23" spans="1:27" s="48" customFormat="1" ht="15.75" customHeight="1">
      <c r="A23" s="50" t="s">
        <v>54</v>
      </c>
      <c r="B23" s="98" t="s">
        <v>53</v>
      </c>
      <c r="C23" s="23">
        <v>1</v>
      </c>
      <c r="D23" s="13">
        <v>7957</v>
      </c>
      <c r="E23" s="13">
        <v>0</v>
      </c>
      <c r="F23" s="99">
        <v>7957</v>
      </c>
      <c r="G23" s="13"/>
      <c r="H23" s="13">
        <f>F23*0.5</f>
        <v>3978.5</v>
      </c>
      <c r="I23" s="28"/>
      <c r="J23" s="13"/>
      <c r="K23" s="28"/>
      <c r="L23" s="28"/>
      <c r="M23" s="28"/>
      <c r="N23" s="13">
        <f t="shared" si="7"/>
        <v>3978.5</v>
      </c>
      <c r="O23" s="13">
        <f t="shared" si="8"/>
        <v>11935.5</v>
      </c>
      <c r="P23" s="13"/>
      <c r="Q23" s="13">
        <f t="shared" si="6"/>
        <v>11935.5</v>
      </c>
      <c r="R23" s="121">
        <f>Q23*S21</f>
        <v>26126.81</v>
      </c>
      <c r="S23" s="54"/>
      <c r="T23" s="49"/>
      <c r="U23" s="49"/>
      <c r="V23" s="49"/>
      <c r="W23" s="49"/>
      <c r="X23" s="49"/>
      <c r="Y23" s="49"/>
      <c r="Z23" s="49"/>
      <c r="AA23" s="49"/>
    </row>
    <row r="24" spans="1:27" s="48" customFormat="1" ht="13.5" customHeight="1">
      <c r="A24" s="50" t="s">
        <v>24</v>
      </c>
      <c r="B24" s="100" t="s">
        <v>22</v>
      </c>
      <c r="C24" s="23">
        <v>422.9</v>
      </c>
      <c r="D24" s="13">
        <v>2726491</v>
      </c>
      <c r="E24" s="13">
        <v>299914.01</v>
      </c>
      <c r="F24" s="99">
        <f t="shared" si="5"/>
        <v>3026405.01</v>
      </c>
      <c r="G24" s="13">
        <v>3198.45</v>
      </c>
      <c r="H24" s="13"/>
      <c r="I24" s="28">
        <v>468546.92</v>
      </c>
      <c r="J24" s="13">
        <v>4797.7</v>
      </c>
      <c r="K24" s="28">
        <v>458017.64</v>
      </c>
      <c r="L24" s="28">
        <v>395676.97</v>
      </c>
      <c r="M24" s="28"/>
      <c r="N24" s="13">
        <f t="shared" si="7"/>
        <v>1330237.68</v>
      </c>
      <c r="O24" s="13">
        <f t="shared" si="8"/>
        <v>4356642.69</v>
      </c>
      <c r="P24" s="13"/>
      <c r="Q24" s="13">
        <f t="shared" si="6"/>
        <v>4356642.69</v>
      </c>
      <c r="R24" s="19">
        <f>Q24*S21</f>
        <v>9536690.85</v>
      </c>
      <c r="S24" s="54"/>
      <c r="T24" s="49"/>
      <c r="U24" s="49"/>
      <c r="V24" s="49"/>
      <c r="W24" s="49"/>
      <c r="X24" s="49"/>
      <c r="Y24" s="49"/>
      <c r="Z24" s="49"/>
      <c r="AA24" s="49"/>
    </row>
    <row r="25" spans="1:27" s="48" customFormat="1" ht="15.75" customHeight="1">
      <c r="A25" s="50" t="s">
        <v>34</v>
      </c>
      <c r="B25" s="101" t="s">
        <v>35</v>
      </c>
      <c r="C25" s="23">
        <v>9.5</v>
      </c>
      <c r="D25" s="13">
        <v>36468.5</v>
      </c>
      <c r="E25" s="13">
        <f>D25*0.1</f>
        <v>3646.85</v>
      </c>
      <c r="F25" s="99">
        <f t="shared" si="5"/>
        <v>40115.35</v>
      </c>
      <c r="G25" s="13"/>
      <c r="H25" s="13"/>
      <c r="I25" s="28">
        <v>7721.01</v>
      </c>
      <c r="J25" s="13">
        <f>F25*0.1</f>
        <v>4011.54</v>
      </c>
      <c r="K25" s="28"/>
      <c r="L25" s="28"/>
      <c r="M25" s="28"/>
      <c r="N25" s="13">
        <f t="shared" si="7"/>
        <v>11732.55</v>
      </c>
      <c r="O25" s="13">
        <f t="shared" si="8"/>
        <v>51847.9</v>
      </c>
      <c r="P25" s="13"/>
      <c r="Q25" s="13">
        <f t="shared" si="6"/>
        <v>51847.9</v>
      </c>
      <c r="R25" s="13">
        <f>Q25*S21</f>
        <v>113495.05</v>
      </c>
      <c r="S25" s="54"/>
      <c r="T25" s="49"/>
      <c r="U25" s="49"/>
      <c r="V25" s="49"/>
      <c r="W25" s="49"/>
      <c r="X25" s="49"/>
      <c r="Y25" s="49"/>
      <c r="Z25" s="49"/>
      <c r="AA25" s="49"/>
    </row>
    <row r="26" spans="1:27" s="48" customFormat="1" ht="13.5" customHeight="1">
      <c r="A26" s="50" t="s">
        <v>52</v>
      </c>
      <c r="B26" s="101" t="s">
        <v>29</v>
      </c>
      <c r="C26" s="23">
        <v>20</v>
      </c>
      <c r="D26" s="99">
        <v>79596</v>
      </c>
      <c r="E26" s="99"/>
      <c r="F26" s="99">
        <f t="shared" si="5"/>
        <v>79596</v>
      </c>
      <c r="G26" s="99"/>
      <c r="H26" s="99"/>
      <c r="I26" s="28">
        <v>16133.7</v>
      </c>
      <c r="J26" s="13">
        <v>19899</v>
      </c>
      <c r="K26" s="28"/>
      <c r="L26" s="28"/>
      <c r="M26" s="28"/>
      <c r="N26" s="13">
        <f t="shared" si="7"/>
        <v>36032.7</v>
      </c>
      <c r="O26" s="13">
        <f t="shared" si="8"/>
        <v>115628.7</v>
      </c>
      <c r="P26" s="13"/>
      <c r="Q26" s="13">
        <f t="shared" si="6"/>
        <v>115628.7</v>
      </c>
      <c r="R26" s="13">
        <f>Q26*S21</f>
        <v>253111.22</v>
      </c>
      <c r="S26" s="54"/>
      <c r="T26" s="42"/>
      <c r="U26" s="49"/>
      <c r="V26" s="49"/>
      <c r="W26" s="49"/>
      <c r="X26" s="49"/>
      <c r="Y26" s="49"/>
      <c r="Z26" s="49"/>
      <c r="AA26" s="49"/>
    </row>
    <row r="27" spans="1:27" s="48" customFormat="1" ht="12.75" customHeight="1">
      <c r="A27" s="50" t="s">
        <v>30</v>
      </c>
      <c r="B27" s="101" t="s">
        <v>25</v>
      </c>
      <c r="C27" s="23">
        <v>164.6</v>
      </c>
      <c r="D27" s="99">
        <v>528330.1</v>
      </c>
      <c r="E27" s="99">
        <v>436.1</v>
      </c>
      <c r="F27" s="99">
        <f t="shared" si="5"/>
        <v>528766.2</v>
      </c>
      <c r="G27" s="99">
        <v>2877.8</v>
      </c>
      <c r="H27" s="99">
        <v>71334.25</v>
      </c>
      <c r="I27" s="28"/>
      <c r="J27" s="13"/>
      <c r="K27" s="28">
        <v>5279.1</v>
      </c>
      <c r="L27" s="28">
        <v>6533.19</v>
      </c>
      <c r="M27" s="28">
        <v>559.4</v>
      </c>
      <c r="N27" s="13">
        <f t="shared" si="7"/>
        <v>86583.74</v>
      </c>
      <c r="O27" s="13">
        <f t="shared" si="8"/>
        <v>615349.94</v>
      </c>
      <c r="P27" s="13">
        <v>162520.25</v>
      </c>
      <c r="Q27" s="13">
        <f t="shared" si="6"/>
        <v>777870.19</v>
      </c>
      <c r="R27" s="13">
        <v>1702757.67</v>
      </c>
      <c r="S27" s="42"/>
      <c r="T27" s="42"/>
      <c r="U27" s="49"/>
      <c r="V27" s="49"/>
      <c r="W27" s="49"/>
      <c r="X27" s="49"/>
      <c r="Y27" s="49"/>
      <c r="Z27" s="49"/>
      <c r="AA27" s="49"/>
    </row>
    <row r="28" spans="1:27" s="102" customFormat="1" ht="14.25" customHeight="1">
      <c r="A28" s="50" t="s">
        <v>49</v>
      </c>
      <c r="B28" s="101" t="s">
        <v>31</v>
      </c>
      <c r="C28" s="23">
        <v>275.6</v>
      </c>
      <c r="D28" s="13">
        <v>553956</v>
      </c>
      <c r="E28" s="13"/>
      <c r="F28" s="99">
        <f t="shared" si="5"/>
        <v>553956</v>
      </c>
      <c r="G28" s="13"/>
      <c r="H28" s="13"/>
      <c r="I28" s="28"/>
      <c r="J28" s="13">
        <v>2026.88</v>
      </c>
      <c r="K28" s="13"/>
      <c r="L28" s="13"/>
      <c r="M28" s="13">
        <v>44723</v>
      </c>
      <c r="N28" s="13">
        <f t="shared" si="7"/>
        <v>46749.88</v>
      </c>
      <c r="O28" s="13">
        <f t="shared" si="8"/>
        <v>600705.88</v>
      </c>
      <c r="P28" s="13">
        <v>595037.7</v>
      </c>
      <c r="Q28" s="13">
        <f t="shared" si="6"/>
        <v>1195743.58</v>
      </c>
      <c r="R28" s="13">
        <f>Q28*S21</f>
        <v>2617482.7</v>
      </c>
      <c r="S28" s="42">
        <f>Q28*S21</f>
        <v>2617482.7</v>
      </c>
      <c r="T28" s="49"/>
      <c r="U28" s="49"/>
      <c r="V28" s="49"/>
      <c r="W28" s="49"/>
      <c r="X28" s="49"/>
      <c r="Y28" s="49"/>
      <c r="Z28" s="49"/>
      <c r="AA28" s="49"/>
    </row>
    <row r="29" spans="1:27" s="56" customFormat="1" ht="12.75" customHeight="1">
      <c r="A29" s="99"/>
      <c r="B29" s="55" t="s">
        <v>8</v>
      </c>
      <c r="C29" s="22">
        <f>C28+C27+C26+C25+C24+C22+C21+C23</f>
        <v>899.6</v>
      </c>
      <c r="D29" s="22">
        <f aca="true" t="shared" si="9" ref="D29:R29">D28+D27+D26+D25+D24+D22+D21+D23</f>
        <v>3988284.6</v>
      </c>
      <c r="E29" s="22">
        <f t="shared" si="9"/>
        <v>309179.06</v>
      </c>
      <c r="F29" s="22">
        <f t="shared" si="9"/>
        <v>4297463.66</v>
      </c>
      <c r="G29" s="22">
        <f t="shared" si="9"/>
        <v>12980.66</v>
      </c>
      <c r="H29" s="22">
        <f t="shared" si="9"/>
        <v>90988.43</v>
      </c>
      <c r="I29" s="22">
        <f t="shared" si="9"/>
        <v>510602.07</v>
      </c>
      <c r="J29" s="22">
        <f t="shared" si="9"/>
        <v>31991.52</v>
      </c>
      <c r="K29" s="22">
        <f t="shared" si="9"/>
        <v>478268.16</v>
      </c>
      <c r="L29" s="22">
        <f t="shared" si="9"/>
        <v>413896.89</v>
      </c>
      <c r="M29" s="22">
        <f t="shared" si="9"/>
        <v>45282.4</v>
      </c>
      <c r="N29" s="22">
        <f t="shared" si="9"/>
        <v>1584010.13</v>
      </c>
      <c r="O29" s="22">
        <f t="shared" si="9"/>
        <v>5881473.79</v>
      </c>
      <c r="P29" s="22">
        <f t="shared" si="9"/>
        <v>757557.95</v>
      </c>
      <c r="Q29" s="22">
        <f t="shared" si="9"/>
        <v>6639031.74</v>
      </c>
      <c r="R29" s="22">
        <f t="shared" si="9"/>
        <v>14532840.3</v>
      </c>
      <c r="S29" s="42"/>
      <c r="T29" s="42"/>
      <c r="U29" s="49"/>
      <c r="V29" s="49"/>
      <c r="W29" s="49"/>
      <c r="X29" s="49"/>
      <c r="Y29" s="42"/>
      <c r="Z29" s="49"/>
      <c r="AA29" s="49"/>
    </row>
    <row r="30" spans="1:27" s="56" customFormat="1" ht="12" customHeight="1">
      <c r="A30" s="27"/>
      <c r="B30" s="57" t="s">
        <v>12</v>
      </c>
      <c r="C30" s="5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13"/>
      <c r="O30" s="13"/>
      <c r="P30" s="13"/>
      <c r="Q30" s="13"/>
      <c r="R30" s="13">
        <v>66229.68</v>
      </c>
      <c r="S30" s="41"/>
      <c r="T30" s="58"/>
      <c r="U30" s="58"/>
      <c r="V30" s="58"/>
      <c r="W30" s="58"/>
      <c r="X30" s="58"/>
      <c r="Y30" s="58"/>
      <c r="Z30" s="58"/>
      <c r="AA30" s="58"/>
    </row>
    <row r="31" spans="1:27" s="56" customFormat="1" ht="35.25" customHeight="1">
      <c r="A31" s="27"/>
      <c r="B31" s="6" t="s">
        <v>44</v>
      </c>
      <c r="C31" s="134"/>
      <c r="D31" s="13"/>
      <c r="E31" s="59"/>
      <c r="F31" s="59"/>
      <c r="G31" s="59"/>
      <c r="H31" s="59"/>
      <c r="I31" s="59"/>
      <c r="J31" s="59"/>
      <c r="K31" s="59"/>
      <c r="L31" s="59"/>
      <c r="M31" s="59"/>
      <c r="N31" s="13"/>
      <c r="O31" s="103"/>
      <c r="P31" s="103"/>
      <c r="Q31" s="103"/>
      <c r="R31" s="13">
        <v>40115</v>
      </c>
      <c r="S31" s="41"/>
      <c r="T31" s="58"/>
      <c r="U31" s="58"/>
      <c r="V31" s="58"/>
      <c r="W31" s="58"/>
      <c r="X31" s="58"/>
      <c r="Y31" s="58"/>
      <c r="Z31" s="58"/>
      <c r="AA31" s="58"/>
    </row>
    <row r="32" spans="1:27" s="56" customFormat="1" ht="14.25" customHeight="1">
      <c r="A32" s="27"/>
      <c r="B32" s="57" t="s">
        <v>11</v>
      </c>
      <c r="C32" s="5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59"/>
      <c r="Q32" s="59">
        <v>124968.26</v>
      </c>
      <c r="R32" s="59">
        <v>452381.24</v>
      </c>
      <c r="S32" s="41"/>
      <c r="T32" s="58"/>
      <c r="U32" s="58"/>
      <c r="V32" s="58"/>
      <c r="W32" s="58"/>
      <c r="X32" s="58"/>
      <c r="Y32" s="58"/>
      <c r="Z32" s="58"/>
      <c r="AA32" s="58"/>
    </row>
    <row r="33" spans="1:27" s="56" customFormat="1" ht="13.5" customHeight="1">
      <c r="A33" s="27"/>
      <c r="B33" s="20" t="s">
        <v>19</v>
      </c>
      <c r="C33" s="135"/>
      <c r="D33" s="136"/>
      <c r="E33" s="60"/>
      <c r="F33" s="60"/>
      <c r="G33" s="60"/>
      <c r="H33" s="60"/>
      <c r="I33" s="61"/>
      <c r="J33" s="60"/>
      <c r="K33" s="61"/>
      <c r="L33" s="61"/>
      <c r="M33" s="61"/>
      <c r="N33" s="13"/>
      <c r="O33" s="103"/>
      <c r="P33" s="104"/>
      <c r="Q33" s="104"/>
      <c r="R33" s="105">
        <v>32158433.78</v>
      </c>
      <c r="S33" s="41"/>
      <c r="T33" s="58"/>
      <c r="U33" s="58"/>
      <c r="V33" s="58"/>
      <c r="W33" s="58"/>
      <c r="X33" s="58"/>
      <c r="Y33" s="58"/>
      <c r="Z33" s="58"/>
      <c r="AA33" s="58"/>
    </row>
    <row r="34" spans="1:27" s="56" customFormat="1" ht="11.25" customHeight="1" hidden="1">
      <c r="A34" s="27"/>
      <c r="B34" s="62" t="s">
        <v>9</v>
      </c>
      <c r="C34" s="134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3"/>
      <c r="O34" s="103"/>
      <c r="P34" s="104"/>
      <c r="Q34" s="104"/>
      <c r="R34" s="106"/>
      <c r="S34" s="41"/>
      <c r="T34" s="64"/>
      <c r="U34" s="58"/>
      <c r="V34" s="58"/>
      <c r="W34" s="58"/>
      <c r="X34" s="58"/>
      <c r="Y34" s="58"/>
      <c r="Z34" s="58"/>
      <c r="AA34" s="58"/>
    </row>
    <row r="35" spans="1:27" s="56" customFormat="1" ht="13.5" customHeight="1">
      <c r="A35" s="27"/>
      <c r="B35" s="37" t="s">
        <v>23</v>
      </c>
      <c r="C35" s="137">
        <f aca="true" t="shared" si="10" ref="C35:P35">C29</f>
        <v>899.6</v>
      </c>
      <c r="D35" s="107">
        <f t="shared" si="10"/>
        <v>3988284.6</v>
      </c>
      <c r="E35" s="107">
        <f t="shared" si="10"/>
        <v>309179.06</v>
      </c>
      <c r="F35" s="107">
        <f t="shared" si="10"/>
        <v>4297463.66</v>
      </c>
      <c r="G35" s="107">
        <f t="shared" si="10"/>
        <v>12980.66</v>
      </c>
      <c r="H35" s="107">
        <f t="shared" si="10"/>
        <v>90988.43</v>
      </c>
      <c r="I35" s="107">
        <f t="shared" si="10"/>
        <v>510602.07</v>
      </c>
      <c r="J35" s="107">
        <f t="shared" si="10"/>
        <v>31991.52</v>
      </c>
      <c r="K35" s="107">
        <f t="shared" si="10"/>
        <v>478268.16</v>
      </c>
      <c r="L35" s="107">
        <f t="shared" si="10"/>
        <v>413896.89</v>
      </c>
      <c r="M35" s="107">
        <f t="shared" si="10"/>
        <v>45282.4</v>
      </c>
      <c r="N35" s="107">
        <f t="shared" si="10"/>
        <v>1584010.13</v>
      </c>
      <c r="O35" s="111">
        <f t="shared" si="10"/>
        <v>5881473.79</v>
      </c>
      <c r="P35" s="111">
        <f t="shared" si="10"/>
        <v>757557.95</v>
      </c>
      <c r="Q35" s="109">
        <f>Q29+Q32</f>
        <v>6764000</v>
      </c>
      <c r="R35" s="106">
        <f>R29+R30+R31+R32+R33</f>
        <v>47250000</v>
      </c>
      <c r="S35" s="64"/>
      <c r="T35" s="64"/>
      <c r="U35" s="58"/>
      <c r="V35" s="58"/>
      <c r="W35" s="58"/>
      <c r="X35" s="58"/>
      <c r="Y35" s="58"/>
      <c r="Z35" s="58"/>
      <c r="AA35" s="58"/>
    </row>
    <row r="36" spans="1:27" s="56" customFormat="1" ht="15" customHeight="1">
      <c r="A36" s="65"/>
      <c r="B36" s="55" t="s">
        <v>14</v>
      </c>
      <c r="C36" s="137">
        <f aca="true" t="shared" si="11" ref="C36:N36">C15+C29</f>
        <v>2809.2</v>
      </c>
      <c r="D36" s="107">
        <f t="shared" si="11"/>
        <v>11292136.65</v>
      </c>
      <c r="E36" s="107">
        <f t="shared" si="11"/>
        <v>762745.93</v>
      </c>
      <c r="F36" s="107">
        <f t="shared" si="11"/>
        <v>12054882.58</v>
      </c>
      <c r="G36" s="107">
        <f t="shared" si="11"/>
        <v>111791.4</v>
      </c>
      <c r="H36" s="107">
        <f t="shared" si="11"/>
        <v>95637.11</v>
      </c>
      <c r="I36" s="107">
        <f t="shared" si="11"/>
        <v>1713945.29</v>
      </c>
      <c r="J36" s="107">
        <f t="shared" si="11"/>
        <v>165063.57</v>
      </c>
      <c r="K36" s="107">
        <f t="shared" si="11"/>
        <v>1271358.51</v>
      </c>
      <c r="L36" s="107">
        <f t="shared" si="11"/>
        <v>1039032.22</v>
      </c>
      <c r="M36" s="107">
        <f t="shared" si="11"/>
        <v>195301.81</v>
      </c>
      <c r="N36" s="107">
        <f t="shared" si="11"/>
        <v>4592129.91</v>
      </c>
      <c r="O36" s="107">
        <f>O35+O19</f>
        <v>16647012.49</v>
      </c>
      <c r="P36" s="107">
        <f>P35+P19</f>
        <v>2676119.25</v>
      </c>
      <c r="Q36" s="107">
        <f>Q35+Q19</f>
        <v>19448100</v>
      </c>
      <c r="R36" s="108">
        <f>R35+R19</f>
        <v>214025900</v>
      </c>
      <c r="S36" s="64"/>
      <c r="T36" s="58"/>
      <c r="U36" s="58"/>
      <c r="V36" s="58"/>
      <c r="W36" s="58"/>
      <c r="X36" s="58"/>
      <c r="Y36" s="58"/>
      <c r="Z36" s="58"/>
      <c r="AA36" s="58"/>
    </row>
    <row r="37" spans="1:27" s="69" customFormat="1" ht="24.75" customHeight="1">
      <c r="A37" s="66"/>
      <c r="B37" s="149" t="s">
        <v>42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67"/>
      <c r="T37" s="68"/>
      <c r="U37" s="68"/>
      <c r="V37" s="11"/>
      <c r="W37" s="148"/>
      <c r="X37" s="148"/>
      <c r="Y37" s="68"/>
      <c r="Z37" s="68"/>
      <c r="AA37" s="68"/>
    </row>
    <row r="38" spans="1:27" s="69" customFormat="1" ht="24.75" customHeight="1">
      <c r="A38" s="66"/>
      <c r="B38" s="150" t="s">
        <v>43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67"/>
      <c r="T38" s="68"/>
      <c r="U38" s="68"/>
      <c r="V38" s="11"/>
      <c r="W38" s="68"/>
      <c r="X38" s="68"/>
      <c r="Y38" s="68"/>
      <c r="Z38" s="68"/>
      <c r="AA38" s="68"/>
    </row>
    <row r="39" spans="1:27" ht="21.75" customHeight="1">
      <c r="A39" s="70"/>
      <c r="B39" s="151" t="s">
        <v>38</v>
      </c>
      <c r="C39" s="151"/>
      <c r="D39" s="151"/>
      <c r="E39" s="151"/>
      <c r="F39" s="151"/>
      <c r="G39" s="151"/>
      <c r="H39" s="151"/>
      <c r="I39" s="151"/>
      <c r="J39" s="151"/>
      <c r="K39" s="113"/>
      <c r="L39" s="114"/>
      <c r="M39" s="115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5.75">
      <c r="A40" s="70"/>
      <c r="B40" s="17"/>
      <c r="C40" s="71"/>
      <c r="D40" s="72"/>
      <c r="E40" s="72"/>
      <c r="F40" s="72"/>
      <c r="G40" s="72"/>
      <c r="H40" s="72"/>
      <c r="I40" s="72"/>
      <c r="J40" s="72"/>
      <c r="K40" s="116"/>
      <c r="L40" s="116"/>
      <c r="M40" s="116"/>
      <c r="N40" s="72"/>
      <c r="O40" s="72"/>
      <c r="P40" s="72"/>
      <c r="Q40" s="72"/>
      <c r="R40" s="72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5.75">
      <c r="A41" s="70"/>
      <c r="B41" s="73"/>
      <c r="C41" s="74"/>
      <c r="D41" s="10"/>
      <c r="E41" s="10"/>
      <c r="F41" s="10"/>
      <c r="G41" s="72"/>
      <c r="H41" s="10"/>
      <c r="I41" s="72"/>
      <c r="J41" s="72"/>
      <c r="K41" s="116"/>
      <c r="L41" s="116"/>
      <c r="M41" s="116"/>
      <c r="N41" s="72"/>
      <c r="O41" s="72"/>
      <c r="P41" s="72"/>
      <c r="Q41" s="72"/>
      <c r="R41" s="72"/>
      <c r="S41" s="75"/>
      <c r="T41" s="11"/>
      <c r="U41" s="11"/>
      <c r="V41" s="11"/>
      <c r="W41" s="11"/>
      <c r="X41" s="11"/>
      <c r="Y41" s="11"/>
      <c r="Z41" s="11"/>
      <c r="AA41" s="11"/>
    </row>
    <row r="42" spans="1:27" ht="15.75">
      <c r="A42" s="70"/>
      <c r="B42" s="73"/>
      <c r="C42" s="71"/>
      <c r="D42" s="10"/>
      <c r="E42" s="10"/>
      <c r="F42" s="10"/>
      <c r="G42" s="10"/>
      <c r="H42" s="10"/>
      <c r="I42" s="72"/>
      <c r="J42" s="72"/>
      <c r="K42" s="116"/>
      <c r="L42" s="116"/>
      <c r="M42" s="116"/>
      <c r="N42" s="72"/>
      <c r="O42" s="72"/>
      <c r="P42" s="72"/>
      <c r="Q42" s="72"/>
      <c r="R42" s="72"/>
      <c r="S42" s="75"/>
      <c r="T42" s="11"/>
      <c r="U42" s="11"/>
      <c r="V42" s="11"/>
      <c r="W42" s="11"/>
      <c r="X42" s="11"/>
      <c r="Y42" s="11"/>
      <c r="Z42" s="11"/>
      <c r="AA42" s="11"/>
    </row>
    <row r="43" spans="1:27" ht="15.75">
      <c r="A43" s="70"/>
      <c r="B43" s="17"/>
      <c r="C43" s="71"/>
      <c r="D43" s="10"/>
      <c r="E43" s="10"/>
      <c r="F43" s="10"/>
      <c r="G43" s="10"/>
      <c r="H43" s="10"/>
      <c r="I43" s="10"/>
      <c r="J43" s="10"/>
      <c r="K43" s="29"/>
      <c r="L43" s="29"/>
      <c r="M43" s="29"/>
      <c r="N43" s="10"/>
      <c r="O43" s="10"/>
      <c r="P43" s="10"/>
      <c r="Q43" s="10"/>
      <c r="R43" s="10"/>
      <c r="S43" s="11"/>
      <c r="T43" s="11"/>
      <c r="U43" s="11"/>
      <c r="V43" s="11"/>
      <c r="W43" s="11"/>
      <c r="X43" s="11"/>
      <c r="Y43" s="11"/>
      <c r="Z43" s="11"/>
      <c r="AA43" s="11"/>
    </row>
    <row r="44" spans="2:20" ht="15.75">
      <c r="B44" s="76"/>
      <c r="D44" s="77"/>
      <c r="E44" s="77"/>
      <c r="F44" s="77"/>
      <c r="G44" s="78"/>
      <c r="J44" s="5"/>
      <c r="S44" s="1"/>
      <c r="T44" s="1"/>
    </row>
    <row r="45" spans="6:20" ht="15.75">
      <c r="F45" s="5"/>
      <c r="J45" s="5"/>
      <c r="S45" s="1"/>
      <c r="T45" s="1"/>
    </row>
    <row r="46" spans="10:20" ht="15.75">
      <c r="J46" s="5"/>
      <c r="S46" s="1"/>
      <c r="T46" s="1"/>
    </row>
    <row r="47" spans="10:20" ht="15.75">
      <c r="J47" s="5"/>
      <c r="S47" s="1"/>
      <c r="T47" s="1"/>
    </row>
    <row r="48" spans="10:20" ht="15.75">
      <c r="J48" s="5"/>
      <c r="S48" s="1"/>
      <c r="T48" s="1"/>
    </row>
    <row r="49" spans="10:20" ht="15.75">
      <c r="J49" s="5"/>
      <c r="S49" s="1"/>
      <c r="T49" s="1"/>
    </row>
    <row r="50" spans="10:20" ht="15.75">
      <c r="J50" s="5"/>
      <c r="S50" s="1"/>
      <c r="T50" s="1"/>
    </row>
    <row r="51" spans="1:20" s="30" customFormat="1" ht="15.75">
      <c r="A51" s="31"/>
      <c r="B51" s="34"/>
      <c r="C51" s="32"/>
      <c r="D51" s="33"/>
      <c r="E51" s="33"/>
      <c r="F51" s="79"/>
      <c r="G51" s="33"/>
      <c r="H51" s="33"/>
      <c r="I51" s="33"/>
      <c r="J51" s="33"/>
      <c r="K51" s="117"/>
      <c r="L51" s="117"/>
      <c r="M51" s="118"/>
      <c r="Q51" s="31"/>
      <c r="S51" s="40"/>
      <c r="T51" s="40"/>
    </row>
    <row r="52" spans="1:20" s="30" customFormat="1" ht="15.75">
      <c r="A52" s="31"/>
      <c r="B52" s="34"/>
      <c r="C52" s="32"/>
      <c r="D52" s="33"/>
      <c r="E52" s="33"/>
      <c r="F52" s="79"/>
      <c r="G52" s="33"/>
      <c r="H52" s="33"/>
      <c r="I52" s="33"/>
      <c r="J52" s="33"/>
      <c r="K52" s="117"/>
      <c r="L52" s="117"/>
      <c r="M52" s="118"/>
      <c r="Q52" s="31"/>
      <c r="S52" s="40"/>
      <c r="T52" s="40"/>
    </row>
    <row r="53" spans="1:20" s="30" customFormat="1" ht="15.75">
      <c r="A53" s="31"/>
      <c r="B53" s="34"/>
      <c r="C53" s="32"/>
      <c r="D53" s="33"/>
      <c r="E53" s="33"/>
      <c r="F53" s="79"/>
      <c r="G53" s="33"/>
      <c r="H53" s="33"/>
      <c r="I53" s="33"/>
      <c r="J53" s="33"/>
      <c r="K53" s="117"/>
      <c r="L53" s="117"/>
      <c r="M53" s="118"/>
      <c r="Q53" s="31"/>
      <c r="S53" s="40"/>
      <c r="T53" s="40"/>
    </row>
    <row r="54" spans="1:20" s="30" customFormat="1" ht="15.75">
      <c r="A54" s="31"/>
      <c r="B54" s="34"/>
      <c r="C54" s="32"/>
      <c r="D54" s="33"/>
      <c r="E54" s="33"/>
      <c r="F54" s="79"/>
      <c r="G54" s="33"/>
      <c r="H54" s="33"/>
      <c r="I54" s="33"/>
      <c r="J54" s="33"/>
      <c r="K54" s="117"/>
      <c r="L54" s="117"/>
      <c r="M54" s="118"/>
      <c r="Q54" s="31"/>
      <c r="S54" s="40"/>
      <c r="T54" s="40"/>
    </row>
    <row r="55" spans="1:20" s="30" customFormat="1" ht="15.75">
      <c r="A55" s="31"/>
      <c r="B55" s="34"/>
      <c r="C55" s="32"/>
      <c r="D55" s="33"/>
      <c r="E55" s="33"/>
      <c r="F55" s="79"/>
      <c r="G55" s="33"/>
      <c r="H55" s="33"/>
      <c r="I55" s="33"/>
      <c r="J55" s="33"/>
      <c r="K55" s="117"/>
      <c r="L55" s="117"/>
      <c r="M55" s="118"/>
      <c r="Q55" s="31"/>
      <c r="S55" s="40"/>
      <c r="T55" s="40"/>
    </row>
    <row r="56" spans="1:20" s="30" customFormat="1" ht="15.75">
      <c r="A56" s="31"/>
      <c r="B56" s="34"/>
      <c r="C56" s="32"/>
      <c r="D56" s="33"/>
      <c r="E56" s="33"/>
      <c r="F56" s="79"/>
      <c r="G56" s="33"/>
      <c r="H56" s="33"/>
      <c r="I56" s="33"/>
      <c r="J56" s="33"/>
      <c r="K56" s="117"/>
      <c r="L56" s="117"/>
      <c r="M56" s="118"/>
      <c r="Q56" s="31"/>
      <c r="S56" s="40"/>
      <c r="T56" s="40"/>
    </row>
    <row r="57" spans="1:20" s="30" customFormat="1" ht="15.75">
      <c r="A57" s="31"/>
      <c r="B57" s="34"/>
      <c r="C57" s="32"/>
      <c r="D57" s="33"/>
      <c r="E57" s="33"/>
      <c r="F57" s="79"/>
      <c r="G57" s="33"/>
      <c r="H57" s="33"/>
      <c r="I57" s="33"/>
      <c r="J57" s="33"/>
      <c r="K57" s="117"/>
      <c r="L57" s="117"/>
      <c r="M57" s="118"/>
      <c r="Q57" s="31"/>
      <c r="S57" s="40"/>
      <c r="T57" s="40"/>
    </row>
    <row r="58" spans="1:20" s="30" customFormat="1" ht="15.75">
      <c r="A58" s="31"/>
      <c r="B58" s="34"/>
      <c r="C58" s="32"/>
      <c r="D58" s="33"/>
      <c r="E58" s="33"/>
      <c r="F58" s="79"/>
      <c r="G58" s="33"/>
      <c r="H58" s="33"/>
      <c r="I58" s="33"/>
      <c r="J58" s="33"/>
      <c r="K58" s="117"/>
      <c r="L58" s="117"/>
      <c r="M58" s="118"/>
      <c r="Q58" s="31"/>
      <c r="S58" s="40"/>
      <c r="T58" s="40"/>
    </row>
    <row r="59" spans="1:20" s="30" customFormat="1" ht="15.75">
      <c r="A59" s="31"/>
      <c r="B59" s="34"/>
      <c r="C59" s="32"/>
      <c r="D59" s="33"/>
      <c r="E59" s="33"/>
      <c r="F59" s="79"/>
      <c r="G59" s="33"/>
      <c r="H59" s="33"/>
      <c r="I59" s="33"/>
      <c r="J59" s="33"/>
      <c r="K59" s="117"/>
      <c r="L59" s="117"/>
      <c r="M59" s="118"/>
      <c r="Q59" s="31"/>
      <c r="S59" s="40"/>
      <c r="T59" s="40"/>
    </row>
  </sheetData>
  <mergeCells count="22">
    <mergeCell ref="B38:R38"/>
    <mergeCell ref="B39:J39"/>
    <mergeCell ref="F4:F5"/>
    <mergeCell ref="A6:O6"/>
    <mergeCell ref="A20:N20"/>
    <mergeCell ref="B4:B5"/>
    <mergeCell ref="D4:D5"/>
    <mergeCell ref="E4:E5"/>
    <mergeCell ref="C4:C5"/>
    <mergeCell ref="A4:A5"/>
    <mergeCell ref="W37:X37"/>
    <mergeCell ref="R4:R5"/>
    <mergeCell ref="Q4:Q5"/>
    <mergeCell ref="P4:P5"/>
    <mergeCell ref="B37:R37"/>
    <mergeCell ref="A1:O1"/>
    <mergeCell ref="A2:AA2"/>
    <mergeCell ref="A3:O3"/>
    <mergeCell ref="G4:J4"/>
    <mergeCell ref="K4:M4"/>
    <mergeCell ref="N4:N5"/>
    <mergeCell ref="O4:O5"/>
  </mergeCells>
  <printOptions/>
  <pageMargins left="0.3937007874015748" right="0" top="0.11811023622047245" bottom="0" header="0.11811023622047245" footer="0"/>
  <pageSetup fitToHeight="50" horizontalDpi="600" verticalDpi="600" orientation="landscape" paperSize="9" scale="80" r:id="rId2"/>
  <headerFooter alignWithMargins="0">
    <oddHeader>&amp;R&amp;"Times New Roman Cyr,обычный\&amp;P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2019-11-19T09:51:39Z</cp:lastPrinted>
  <dcterms:created xsi:type="dcterms:W3CDTF">2002-01-28T05:48:55Z</dcterms:created>
  <dcterms:modified xsi:type="dcterms:W3CDTF">2019-11-25T10:52:31Z</dcterms:modified>
  <cp:category/>
  <cp:version/>
  <cp:contentType/>
  <cp:contentStatus/>
</cp:coreProperties>
</file>